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ighway\LocalSystems\Secondary Roads\HBP Funds\FFY2017\"/>
    </mc:Choice>
  </mc:AlternateContent>
  <bookViews>
    <workbookView xWindow="2280" yWindow="435" windowWidth="13965" windowHeight="11340" activeTab="1"/>
  </bookViews>
  <sheets>
    <sheet name="Allocations" sheetId="4" r:id="rId1"/>
    <sheet name="Worksheet" sheetId="1" r:id="rId2"/>
  </sheets>
  <definedNames>
    <definedName name="_xlnm.Print_Area" localSheetId="1">Worksheet!$A$1:$T$104</definedName>
  </definedNames>
  <calcPr calcId="171027"/>
</workbook>
</file>

<file path=xl/calcChain.xml><?xml version="1.0" encoding="utf-8"?>
<calcChain xmlns="http://schemas.openxmlformats.org/spreadsheetml/2006/main">
  <c r="AW94" i="1" l="1"/>
  <c r="AW60" i="1"/>
  <c r="AW57" i="1"/>
  <c r="AW39" i="1"/>
  <c r="AO58" i="1" l="1"/>
  <c r="F5" i="1" l="1"/>
  <c r="K6" i="1" l="1"/>
  <c r="L6" i="1"/>
  <c r="L22" i="1" l="1"/>
  <c r="L23" i="1"/>
  <c r="K22" i="1"/>
  <c r="K23" i="1"/>
  <c r="I104" i="1" l="1"/>
  <c r="E104" i="1"/>
  <c r="D104" i="1"/>
  <c r="L8" i="1"/>
  <c r="K8" i="1"/>
  <c r="AV104" i="1"/>
  <c r="AW104" i="1"/>
  <c r="AG104" i="1"/>
  <c r="AU104" i="1"/>
  <c r="AS104" i="1"/>
  <c r="AQ104" i="1"/>
  <c r="AO104" i="1"/>
  <c r="AM104" i="1"/>
  <c r="AK104" i="1"/>
  <c r="AI104" i="1"/>
  <c r="AE104" i="1"/>
  <c r="AC104" i="1"/>
  <c r="AA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7" i="1"/>
  <c r="L5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7" i="1"/>
  <c r="K5" i="1"/>
  <c r="X14" i="1"/>
  <c r="B5" i="4"/>
  <c r="F6" i="1"/>
  <c r="F7" i="1"/>
  <c r="F8" i="1"/>
  <c r="F9" i="1"/>
  <c r="F10" i="1"/>
  <c r="H10" i="1" s="1"/>
  <c r="F11" i="1"/>
  <c r="J11" i="1" s="1"/>
  <c r="F12" i="1"/>
  <c r="F13" i="1"/>
  <c r="F14" i="1"/>
  <c r="F15" i="1"/>
  <c r="F16" i="1"/>
  <c r="F17" i="1"/>
  <c r="F18" i="1"/>
  <c r="F19" i="1"/>
  <c r="H19" i="1" s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H42" i="1" s="1"/>
  <c r="F43" i="1"/>
  <c r="F44" i="1"/>
  <c r="F45" i="1"/>
  <c r="F46" i="1"/>
  <c r="F47" i="1"/>
  <c r="F48" i="1"/>
  <c r="F49" i="1"/>
  <c r="F50" i="1"/>
  <c r="F51" i="1"/>
  <c r="F52" i="1"/>
  <c r="F53" i="1"/>
  <c r="F54" i="1"/>
  <c r="H54" i="1" s="1"/>
  <c r="F55" i="1"/>
  <c r="F56" i="1"/>
  <c r="F57" i="1"/>
  <c r="F58" i="1"/>
  <c r="F59" i="1"/>
  <c r="F60" i="1"/>
  <c r="F61" i="1"/>
  <c r="F62" i="1"/>
  <c r="F63" i="1"/>
  <c r="H63" i="1" s="1"/>
  <c r="F64" i="1"/>
  <c r="F65" i="1"/>
  <c r="F66" i="1"/>
  <c r="F67" i="1"/>
  <c r="F68" i="1"/>
  <c r="F69" i="1"/>
  <c r="J69" i="1" s="1"/>
  <c r="F70" i="1"/>
  <c r="H70" i="1" s="1"/>
  <c r="F71" i="1"/>
  <c r="F72" i="1"/>
  <c r="F73" i="1"/>
  <c r="F74" i="1"/>
  <c r="F75" i="1"/>
  <c r="F76" i="1"/>
  <c r="F77" i="1"/>
  <c r="F78" i="1"/>
  <c r="F79" i="1"/>
  <c r="F80" i="1"/>
  <c r="F81" i="1"/>
  <c r="F82" i="1"/>
  <c r="H82" i="1" s="1"/>
  <c r="F83" i="1"/>
  <c r="J83" i="1" s="1"/>
  <c r="F84" i="1"/>
  <c r="F85" i="1"/>
  <c r="F86" i="1"/>
  <c r="F87" i="1"/>
  <c r="F88" i="1"/>
  <c r="F89" i="1"/>
  <c r="F90" i="1"/>
  <c r="H90" i="1" s="1"/>
  <c r="F91" i="1"/>
  <c r="F92" i="1"/>
  <c r="H92" i="1" s="1"/>
  <c r="F93" i="1"/>
  <c r="F94" i="1"/>
  <c r="F95" i="1"/>
  <c r="F96" i="1"/>
  <c r="F97" i="1"/>
  <c r="F98" i="1"/>
  <c r="F99" i="1"/>
  <c r="F100" i="1"/>
  <c r="H100" i="1" s="1"/>
  <c r="F101" i="1"/>
  <c r="F102" i="1"/>
  <c r="F103" i="1"/>
  <c r="C104" i="1"/>
  <c r="J9" i="1"/>
  <c r="J13" i="1"/>
  <c r="J19" i="1"/>
  <c r="J51" i="1"/>
  <c r="AR104" i="1"/>
  <c r="AT104" i="1"/>
  <c r="AP104" i="1"/>
  <c r="AN104" i="1"/>
  <c r="AL104" i="1"/>
  <c r="AJ104" i="1"/>
  <c r="AH104" i="1"/>
  <c r="AF104" i="1"/>
  <c r="AD104" i="1"/>
  <c r="AB104" i="1"/>
  <c r="Z104" i="1"/>
  <c r="G67" i="1"/>
  <c r="G43" i="1"/>
  <c r="G27" i="1"/>
  <c r="G23" i="1"/>
  <c r="G11" i="1"/>
  <c r="G7" i="1"/>
  <c r="G5" i="1"/>
  <c r="H9" i="1"/>
  <c r="H13" i="1"/>
  <c r="H17" i="1"/>
  <c r="H21" i="1"/>
  <c r="H25" i="1"/>
  <c r="H29" i="1"/>
  <c r="H33" i="1"/>
  <c r="H37" i="1"/>
  <c r="H41" i="1"/>
  <c r="H45" i="1"/>
  <c r="H53" i="1"/>
  <c r="H61" i="1"/>
  <c r="H69" i="1"/>
  <c r="H77" i="1"/>
  <c r="H85" i="1"/>
  <c r="H93" i="1"/>
  <c r="H101" i="1"/>
  <c r="H5" i="1"/>
  <c r="AC105" i="1" l="1"/>
  <c r="AQ105" i="1"/>
  <c r="H96" i="1"/>
  <c r="H88" i="1"/>
  <c r="H80" i="1"/>
  <c r="H72" i="1"/>
  <c r="H60" i="1"/>
  <c r="H52" i="1"/>
  <c r="H40" i="1"/>
  <c r="H28" i="1"/>
  <c r="H99" i="1"/>
  <c r="H91" i="1"/>
  <c r="H83" i="1"/>
  <c r="H79" i="1"/>
  <c r="H75" i="1"/>
  <c r="H71" i="1"/>
  <c r="H67" i="1"/>
  <c r="H59" i="1"/>
  <c r="H55" i="1"/>
  <c r="H51" i="1"/>
  <c r="H47" i="1"/>
  <c r="H43" i="1"/>
  <c r="H39" i="1"/>
  <c r="H35" i="1"/>
  <c r="H31" i="1"/>
  <c r="H27" i="1"/>
  <c r="H23" i="1"/>
  <c r="H15" i="1"/>
  <c r="H7" i="1"/>
  <c r="H64" i="1"/>
  <c r="H48" i="1"/>
  <c r="H36" i="1"/>
  <c r="H24" i="1"/>
  <c r="H16" i="1"/>
  <c r="H8" i="1"/>
  <c r="M13" i="1"/>
  <c r="N13" i="1" s="1"/>
  <c r="H102" i="1"/>
  <c r="H98" i="1"/>
  <c r="H94" i="1"/>
  <c r="H86" i="1"/>
  <c r="H78" i="1"/>
  <c r="H74" i="1"/>
  <c r="H66" i="1"/>
  <c r="H62" i="1"/>
  <c r="H58" i="1"/>
  <c r="H50" i="1"/>
  <c r="H46" i="1"/>
  <c r="H38" i="1"/>
  <c r="H34" i="1"/>
  <c r="H30" i="1"/>
  <c r="H26" i="1"/>
  <c r="H22" i="1"/>
  <c r="H18" i="1"/>
  <c r="H14" i="1"/>
  <c r="H6" i="1"/>
  <c r="H84" i="1"/>
  <c r="H76" i="1"/>
  <c r="H68" i="1"/>
  <c r="H56" i="1"/>
  <c r="H44" i="1"/>
  <c r="H32" i="1"/>
  <c r="H20" i="1"/>
  <c r="H12" i="1"/>
  <c r="J101" i="1"/>
  <c r="M101" i="1" s="1"/>
  <c r="O101" i="1" s="1"/>
  <c r="G97" i="1"/>
  <c r="J93" i="1"/>
  <c r="M93" i="1" s="1"/>
  <c r="O93" i="1" s="1"/>
  <c r="G89" i="1"/>
  <c r="J85" i="1"/>
  <c r="M85" i="1" s="1"/>
  <c r="O85" i="1" s="1"/>
  <c r="G81" i="1"/>
  <c r="J77" i="1"/>
  <c r="M77" i="1" s="1"/>
  <c r="N77" i="1" s="1"/>
  <c r="G73" i="1"/>
  <c r="G65" i="1"/>
  <c r="J61" i="1"/>
  <c r="G57" i="1"/>
  <c r="J53" i="1"/>
  <c r="G49" i="1"/>
  <c r="J45" i="1"/>
  <c r="M45" i="1" s="1"/>
  <c r="N45" i="1" s="1"/>
  <c r="G41" i="1"/>
  <c r="J37" i="1"/>
  <c r="M37" i="1" s="1"/>
  <c r="O37" i="1" s="1"/>
  <c r="G33" i="1"/>
  <c r="J29" i="1"/>
  <c r="M29" i="1" s="1"/>
  <c r="O29" i="1" s="1"/>
  <c r="G25" i="1"/>
  <c r="J21" i="1"/>
  <c r="M21" i="1" s="1"/>
  <c r="O21" i="1" s="1"/>
  <c r="J17" i="1"/>
  <c r="M17" i="1" s="1"/>
  <c r="O17" i="1" s="1"/>
  <c r="G13" i="1"/>
  <c r="G9" i="1"/>
  <c r="J5" i="1"/>
  <c r="H97" i="1"/>
  <c r="H81" i="1"/>
  <c r="H65" i="1"/>
  <c r="H49" i="1"/>
  <c r="G39" i="1"/>
  <c r="G99" i="1"/>
  <c r="J99" i="1"/>
  <c r="M99" i="1" s="1"/>
  <c r="J27" i="1"/>
  <c r="M27" i="1" s="1"/>
  <c r="O27" i="1" s="1"/>
  <c r="H89" i="1"/>
  <c r="H73" i="1"/>
  <c r="H57" i="1"/>
  <c r="G59" i="1"/>
  <c r="J59" i="1"/>
  <c r="M59" i="1" s="1"/>
  <c r="O59" i="1" s="1"/>
  <c r="AS105" i="1"/>
  <c r="AK105" i="1"/>
  <c r="AI105" i="1"/>
  <c r="G15" i="1"/>
  <c r="G31" i="1"/>
  <c r="G47" i="1"/>
  <c r="G75" i="1"/>
  <c r="J75" i="1"/>
  <c r="M75" i="1" s="1"/>
  <c r="O75" i="1" s="1"/>
  <c r="J43" i="1"/>
  <c r="M43" i="1" s="1"/>
  <c r="O43" i="1" s="1"/>
  <c r="G19" i="1"/>
  <c r="G35" i="1"/>
  <c r="G51" i="1"/>
  <c r="G83" i="1"/>
  <c r="J67" i="1"/>
  <c r="M67" i="1" s="1"/>
  <c r="O67" i="1" s="1"/>
  <c r="J35" i="1"/>
  <c r="M35" i="1" s="1"/>
  <c r="AG105" i="1"/>
  <c r="AE105" i="1"/>
  <c r="AA105" i="1"/>
  <c r="M5" i="1"/>
  <c r="N5" i="1" s="1"/>
  <c r="H103" i="1"/>
  <c r="J103" i="1"/>
  <c r="M103" i="1" s="1"/>
  <c r="O103" i="1" s="1"/>
  <c r="G103" i="1"/>
  <c r="H95" i="1"/>
  <c r="J95" i="1"/>
  <c r="M95" i="1" s="1"/>
  <c r="O95" i="1" s="1"/>
  <c r="G95" i="1"/>
  <c r="H87" i="1"/>
  <c r="J87" i="1"/>
  <c r="M87" i="1" s="1"/>
  <c r="O87" i="1" s="1"/>
  <c r="G87" i="1"/>
  <c r="G91" i="1"/>
  <c r="J91" i="1"/>
  <c r="M91" i="1" s="1"/>
  <c r="H11" i="1"/>
  <c r="G21" i="1"/>
  <c r="G29" i="1"/>
  <c r="G37" i="1"/>
  <c r="G45" i="1"/>
  <c r="G53" i="1"/>
  <c r="G61" i="1"/>
  <c r="G69" i="1"/>
  <c r="G77" i="1"/>
  <c r="G85" i="1"/>
  <c r="G93" i="1"/>
  <c r="G101" i="1"/>
  <c r="J97" i="1"/>
  <c r="M97" i="1" s="1"/>
  <c r="O97" i="1" s="1"/>
  <c r="J89" i="1"/>
  <c r="M89" i="1" s="1"/>
  <c r="O89" i="1" s="1"/>
  <c r="J81" i="1"/>
  <c r="M81" i="1" s="1"/>
  <c r="T81" i="1" s="1"/>
  <c r="J73" i="1"/>
  <c r="M73" i="1" s="1"/>
  <c r="O73" i="1" s="1"/>
  <c r="J65" i="1"/>
  <c r="M65" i="1" s="1"/>
  <c r="O65" i="1" s="1"/>
  <c r="J57" i="1"/>
  <c r="M57" i="1" s="1"/>
  <c r="O57" i="1" s="1"/>
  <c r="J49" i="1"/>
  <c r="M49" i="1" s="1"/>
  <c r="T49" i="1" s="1"/>
  <c r="J41" i="1"/>
  <c r="M41" i="1" s="1"/>
  <c r="N41" i="1" s="1"/>
  <c r="J33" i="1"/>
  <c r="M33" i="1" s="1"/>
  <c r="O33" i="1" s="1"/>
  <c r="J25" i="1"/>
  <c r="M25" i="1" s="1"/>
  <c r="N25" i="1" s="1"/>
  <c r="J15" i="1"/>
  <c r="M15" i="1" s="1"/>
  <c r="O15" i="1" s="1"/>
  <c r="J7" i="1"/>
  <c r="M7" i="1" s="1"/>
  <c r="T7" i="1" s="1"/>
  <c r="M9" i="1"/>
  <c r="O9" i="1" s="1"/>
  <c r="M53" i="1"/>
  <c r="O53" i="1" s="1"/>
  <c r="M61" i="1"/>
  <c r="O61" i="1" s="1"/>
  <c r="M69" i="1"/>
  <c r="G55" i="1"/>
  <c r="G63" i="1"/>
  <c r="G71" i="1"/>
  <c r="G79" i="1"/>
  <c r="J79" i="1"/>
  <c r="M79" i="1" s="1"/>
  <c r="J71" i="1"/>
  <c r="M71" i="1" s="1"/>
  <c r="J63" i="1"/>
  <c r="M63" i="1" s="1"/>
  <c r="J55" i="1"/>
  <c r="M55" i="1" s="1"/>
  <c r="J47" i="1"/>
  <c r="M47" i="1" s="1"/>
  <c r="O47" i="1" s="1"/>
  <c r="J39" i="1"/>
  <c r="M39" i="1" s="1"/>
  <c r="O39" i="1" s="1"/>
  <c r="J31" i="1"/>
  <c r="M31" i="1" s="1"/>
  <c r="O31" i="1" s="1"/>
  <c r="J23" i="1"/>
  <c r="M23" i="1" s="1"/>
  <c r="T23" i="1" s="1"/>
  <c r="G17" i="1"/>
  <c r="M19" i="1"/>
  <c r="O19" i="1" s="1"/>
  <c r="M51" i="1"/>
  <c r="O51" i="1" s="1"/>
  <c r="M83" i="1"/>
  <c r="O83" i="1" s="1"/>
  <c r="AW105" i="1"/>
  <c r="X57" i="1"/>
  <c r="X102" i="1"/>
  <c r="X38" i="1"/>
  <c r="X95" i="1"/>
  <c r="X25" i="1"/>
  <c r="X70" i="1"/>
  <c r="X6" i="1"/>
  <c r="X73" i="1"/>
  <c r="X9" i="1"/>
  <c r="X54" i="1"/>
  <c r="X41" i="1"/>
  <c r="X86" i="1"/>
  <c r="X22" i="1"/>
  <c r="AU105" i="1"/>
  <c r="AO105" i="1"/>
  <c r="L104" i="1"/>
  <c r="K104" i="1"/>
  <c r="AM105" i="1"/>
  <c r="M11" i="1"/>
  <c r="O11" i="1" s="1"/>
  <c r="X81" i="1"/>
  <c r="X65" i="1"/>
  <c r="X49" i="1"/>
  <c r="X33" i="1"/>
  <c r="X17" i="1"/>
  <c r="X97" i="1"/>
  <c r="X94" i="1"/>
  <c r="X78" i="1"/>
  <c r="X62" i="1"/>
  <c r="X46" i="1"/>
  <c r="X30" i="1"/>
  <c r="J102" i="1"/>
  <c r="M102" i="1" s="1"/>
  <c r="G102" i="1"/>
  <c r="J100" i="1"/>
  <c r="M100" i="1" s="1"/>
  <c r="G100" i="1"/>
  <c r="J98" i="1"/>
  <c r="M98" i="1" s="1"/>
  <c r="O98" i="1" s="1"/>
  <c r="G98" i="1"/>
  <c r="J96" i="1"/>
  <c r="M96" i="1" s="1"/>
  <c r="O96" i="1" s="1"/>
  <c r="G96" i="1"/>
  <c r="J94" i="1"/>
  <c r="M94" i="1" s="1"/>
  <c r="G94" i="1"/>
  <c r="J92" i="1"/>
  <c r="M92" i="1" s="1"/>
  <c r="O92" i="1" s="1"/>
  <c r="G92" i="1"/>
  <c r="J90" i="1"/>
  <c r="M90" i="1" s="1"/>
  <c r="G90" i="1"/>
  <c r="J88" i="1"/>
  <c r="M88" i="1" s="1"/>
  <c r="O88" i="1" s="1"/>
  <c r="G88" i="1"/>
  <c r="J86" i="1"/>
  <c r="M86" i="1" s="1"/>
  <c r="G86" i="1"/>
  <c r="J84" i="1"/>
  <c r="M84" i="1" s="1"/>
  <c r="O84" i="1" s="1"/>
  <c r="G84" i="1"/>
  <c r="J82" i="1"/>
  <c r="M82" i="1" s="1"/>
  <c r="O82" i="1" s="1"/>
  <c r="G82" i="1"/>
  <c r="J80" i="1"/>
  <c r="M80" i="1" s="1"/>
  <c r="O80" i="1" s="1"/>
  <c r="G80" i="1"/>
  <c r="J78" i="1"/>
  <c r="M78" i="1" s="1"/>
  <c r="O78" i="1" s="1"/>
  <c r="G78" i="1"/>
  <c r="J76" i="1"/>
  <c r="M76" i="1" s="1"/>
  <c r="O76" i="1" s="1"/>
  <c r="G76" i="1"/>
  <c r="J74" i="1"/>
  <c r="M74" i="1" s="1"/>
  <c r="O74" i="1" s="1"/>
  <c r="G74" i="1"/>
  <c r="J72" i="1"/>
  <c r="M72" i="1" s="1"/>
  <c r="O72" i="1" s="1"/>
  <c r="G72" i="1"/>
  <c r="J70" i="1"/>
  <c r="M70" i="1" s="1"/>
  <c r="O70" i="1" s="1"/>
  <c r="G70" i="1"/>
  <c r="J68" i="1"/>
  <c r="M68" i="1" s="1"/>
  <c r="O68" i="1" s="1"/>
  <c r="G68" i="1"/>
  <c r="J66" i="1"/>
  <c r="M66" i="1" s="1"/>
  <c r="O66" i="1" s="1"/>
  <c r="G66" i="1"/>
  <c r="J64" i="1"/>
  <c r="M64" i="1" s="1"/>
  <c r="O64" i="1" s="1"/>
  <c r="G64" i="1"/>
  <c r="J62" i="1"/>
  <c r="M62" i="1" s="1"/>
  <c r="O62" i="1" s="1"/>
  <c r="G62" i="1"/>
  <c r="J60" i="1"/>
  <c r="M60" i="1" s="1"/>
  <c r="O60" i="1" s="1"/>
  <c r="G60" i="1"/>
  <c r="J58" i="1"/>
  <c r="M58" i="1" s="1"/>
  <c r="O58" i="1" s="1"/>
  <c r="G58" i="1"/>
  <c r="J56" i="1"/>
  <c r="M56" i="1" s="1"/>
  <c r="O56" i="1" s="1"/>
  <c r="G56" i="1"/>
  <c r="J54" i="1"/>
  <c r="M54" i="1" s="1"/>
  <c r="O54" i="1" s="1"/>
  <c r="G54" i="1"/>
  <c r="J52" i="1"/>
  <c r="M52" i="1" s="1"/>
  <c r="O52" i="1" s="1"/>
  <c r="G52" i="1"/>
  <c r="J50" i="1"/>
  <c r="M50" i="1" s="1"/>
  <c r="O50" i="1" s="1"/>
  <c r="G50" i="1"/>
  <c r="J48" i="1"/>
  <c r="M48" i="1" s="1"/>
  <c r="O48" i="1" s="1"/>
  <c r="G48" i="1"/>
  <c r="J46" i="1"/>
  <c r="M46" i="1" s="1"/>
  <c r="O46" i="1" s="1"/>
  <c r="G46" i="1"/>
  <c r="J44" i="1"/>
  <c r="M44" i="1" s="1"/>
  <c r="O44" i="1" s="1"/>
  <c r="G44" i="1"/>
  <c r="J42" i="1"/>
  <c r="M42" i="1" s="1"/>
  <c r="O42" i="1" s="1"/>
  <c r="G42" i="1"/>
  <c r="J40" i="1"/>
  <c r="M40" i="1" s="1"/>
  <c r="O40" i="1" s="1"/>
  <c r="G40" i="1"/>
  <c r="J38" i="1"/>
  <c r="M38" i="1" s="1"/>
  <c r="O38" i="1" s="1"/>
  <c r="G38" i="1"/>
  <c r="J36" i="1"/>
  <c r="M36" i="1" s="1"/>
  <c r="O36" i="1" s="1"/>
  <c r="G36" i="1"/>
  <c r="J34" i="1"/>
  <c r="M34" i="1" s="1"/>
  <c r="O34" i="1" s="1"/>
  <c r="G34" i="1"/>
  <c r="J32" i="1"/>
  <c r="M32" i="1" s="1"/>
  <c r="O32" i="1" s="1"/>
  <c r="G32" i="1"/>
  <c r="J30" i="1"/>
  <c r="M30" i="1" s="1"/>
  <c r="O30" i="1" s="1"/>
  <c r="G30" i="1"/>
  <c r="J28" i="1"/>
  <c r="M28" i="1" s="1"/>
  <c r="O28" i="1" s="1"/>
  <c r="G28" i="1"/>
  <c r="J26" i="1"/>
  <c r="M26" i="1" s="1"/>
  <c r="O26" i="1" s="1"/>
  <c r="G26" i="1"/>
  <c r="J24" i="1"/>
  <c r="M24" i="1" s="1"/>
  <c r="O24" i="1" s="1"/>
  <c r="G24" i="1"/>
  <c r="J22" i="1"/>
  <c r="M22" i="1" s="1"/>
  <c r="O22" i="1" s="1"/>
  <c r="G22" i="1"/>
  <c r="J20" i="1"/>
  <c r="M20" i="1" s="1"/>
  <c r="O20" i="1" s="1"/>
  <c r="G20" i="1"/>
  <c r="J18" i="1"/>
  <c r="M18" i="1" s="1"/>
  <c r="O18" i="1" s="1"/>
  <c r="G18" i="1"/>
  <c r="J16" i="1"/>
  <c r="M16" i="1" s="1"/>
  <c r="O16" i="1" s="1"/>
  <c r="G16" i="1"/>
  <c r="J14" i="1"/>
  <c r="M14" i="1" s="1"/>
  <c r="O14" i="1" s="1"/>
  <c r="G14" i="1"/>
  <c r="J12" i="1"/>
  <c r="M12" i="1" s="1"/>
  <c r="O12" i="1" s="1"/>
  <c r="G12" i="1"/>
  <c r="J10" i="1"/>
  <c r="M10" i="1" s="1"/>
  <c r="O10" i="1" s="1"/>
  <c r="G10" i="1"/>
  <c r="J8" i="1"/>
  <c r="M8" i="1" s="1"/>
  <c r="O8" i="1" s="1"/>
  <c r="G8" i="1"/>
  <c r="J6" i="1"/>
  <c r="M6" i="1" s="1"/>
  <c r="O6" i="1" s="1"/>
  <c r="G6" i="1"/>
  <c r="X8" i="1"/>
  <c r="X12" i="1"/>
  <c r="X16" i="1"/>
  <c r="X20" i="1"/>
  <c r="X24" i="1"/>
  <c r="X28" i="1"/>
  <c r="X32" i="1"/>
  <c r="X36" i="1"/>
  <c r="X40" i="1"/>
  <c r="X44" i="1"/>
  <c r="X48" i="1"/>
  <c r="X52" i="1"/>
  <c r="X56" i="1"/>
  <c r="X60" i="1"/>
  <c r="X64" i="1"/>
  <c r="X68" i="1"/>
  <c r="X72" i="1"/>
  <c r="X76" i="1"/>
  <c r="X80" i="1"/>
  <c r="X84" i="1"/>
  <c r="X88" i="1"/>
  <c r="X92" i="1"/>
  <c r="X96" i="1"/>
  <c r="X100" i="1"/>
  <c r="X85" i="1"/>
  <c r="X93" i="1"/>
  <c r="X101" i="1"/>
  <c r="X7" i="1"/>
  <c r="X11" i="1"/>
  <c r="X15" i="1"/>
  <c r="X19" i="1"/>
  <c r="X23" i="1"/>
  <c r="X27" i="1"/>
  <c r="X31" i="1"/>
  <c r="X35" i="1"/>
  <c r="X39" i="1"/>
  <c r="X43" i="1"/>
  <c r="X47" i="1"/>
  <c r="X51" i="1"/>
  <c r="X55" i="1"/>
  <c r="X59" i="1"/>
  <c r="X63" i="1"/>
  <c r="X67" i="1"/>
  <c r="X71" i="1"/>
  <c r="X75" i="1"/>
  <c r="X79" i="1"/>
  <c r="X83" i="1"/>
  <c r="X91" i="1"/>
  <c r="X99" i="1"/>
  <c r="X10" i="1"/>
  <c r="X18" i="1"/>
  <c r="X26" i="1"/>
  <c r="X34" i="1"/>
  <c r="X42" i="1"/>
  <c r="X50" i="1"/>
  <c r="X58" i="1"/>
  <c r="X66" i="1"/>
  <c r="X74" i="1"/>
  <c r="X82" i="1"/>
  <c r="X90" i="1"/>
  <c r="X98" i="1"/>
  <c r="X89" i="1"/>
  <c r="X103" i="1"/>
  <c r="X13" i="1"/>
  <c r="X21" i="1"/>
  <c r="X29" i="1"/>
  <c r="X37" i="1"/>
  <c r="X45" i="1"/>
  <c r="X53" i="1"/>
  <c r="X61" i="1"/>
  <c r="X69" i="1"/>
  <c r="X77" i="1"/>
  <c r="X87" i="1"/>
  <c r="X5" i="1"/>
  <c r="F104" i="1"/>
  <c r="N35" i="1" l="1"/>
  <c r="N94" i="1"/>
  <c r="N102" i="1"/>
  <c r="N91" i="1"/>
  <c r="N101" i="1"/>
  <c r="N86" i="1"/>
  <c r="N71" i="1"/>
  <c r="O5" i="1"/>
  <c r="N99" i="1"/>
  <c r="N93" i="1"/>
  <c r="O81" i="1"/>
  <c r="N79" i="1"/>
  <c r="O13" i="1"/>
  <c r="T13" i="1"/>
  <c r="U13" i="1" s="1"/>
  <c r="O45" i="1"/>
  <c r="O102" i="1"/>
  <c r="O35" i="1"/>
  <c r="O71" i="1"/>
  <c r="O79" i="1"/>
  <c r="O99" i="1"/>
  <c r="N55" i="1"/>
  <c r="O25" i="1"/>
  <c r="O41" i="1"/>
  <c r="O49" i="1"/>
  <c r="O77" i="1"/>
  <c r="O86" i="1"/>
  <c r="O91" i="1"/>
  <c r="O94" i="1"/>
  <c r="O7" i="1"/>
  <c r="O23" i="1"/>
  <c r="O55" i="1"/>
  <c r="N63" i="1"/>
  <c r="O63" i="1"/>
  <c r="N100" i="1"/>
  <c r="O100" i="1"/>
  <c r="N69" i="1"/>
  <c r="O69" i="1"/>
  <c r="N90" i="1"/>
  <c r="O90" i="1"/>
  <c r="N65" i="1"/>
  <c r="T55" i="1"/>
  <c r="U55" i="1" s="1"/>
  <c r="T6" i="1"/>
  <c r="T10" i="1"/>
  <c r="U10" i="1" s="1"/>
  <c r="T14" i="1"/>
  <c r="U14" i="1" s="1"/>
  <c r="T18" i="1"/>
  <c r="U18" i="1" s="1"/>
  <c r="T26" i="1"/>
  <c r="T30" i="1"/>
  <c r="U30" i="1" s="1"/>
  <c r="T34" i="1"/>
  <c r="U34" i="1" s="1"/>
  <c r="T93" i="1"/>
  <c r="U93" i="1" s="1"/>
  <c r="T91" i="1"/>
  <c r="T38" i="1"/>
  <c r="U38" i="1" s="1"/>
  <c r="T42" i="1"/>
  <c r="U42" i="1" s="1"/>
  <c r="T46" i="1"/>
  <c r="U46" i="1" s="1"/>
  <c r="T50" i="1"/>
  <c r="U50" i="1" s="1"/>
  <c r="T54" i="1"/>
  <c r="U54" i="1" s="1"/>
  <c r="T58" i="1"/>
  <c r="U58" i="1" s="1"/>
  <c r="T62" i="1"/>
  <c r="U62" i="1" s="1"/>
  <c r="T66" i="1"/>
  <c r="U66" i="1" s="1"/>
  <c r="T70" i="1"/>
  <c r="U70" i="1" s="1"/>
  <c r="T74" i="1"/>
  <c r="U74" i="1" s="1"/>
  <c r="T78" i="1"/>
  <c r="U78" i="1" s="1"/>
  <c r="T82" i="1"/>
  <c r="T86" i="1"/>
  <c r="U86" i="1" s="1"/>
  <c r="T90" i="1"/>
  <c r="U90" i="1" s="1"/>
  <c r="T94" i="1"/>
  <c r="U94" i="1" s="1"/>
  <c r="T98" i="1"/>
  <c r="T102" i="1"/>
  <c r="U102" i="1" s="1"/>
  <c r="T71" i="1"/>
  <c r="U71" i="1" s="1"/>
  <c r="T95" i="1"/>
  <c r="U95" i="1" s="1"/>
  <c r="T103" i="1"/>
  <c r="U103" i="1" s="1"/>
  <c r="T8" i="1"/>
  <c r="U8" i="1" s="1"/>
  <c r="T12" i="1"/>
  <c r="U12" i="1" s="1"/>
  <c r="T16" i="1"/>
  <c r="U16" i="1" s="1"/>
  <c r="T20" i="1"/>
  <c r="U20" i="1" s="1"/>
  <c r="T24" i="1"/>
  <c r="U24" i="1" s="1"/>
  <c r="T28" i="1"/>
  <c r="U28" i="1" s="1"/>
  <c r="T32" i="1"/>
  <c r="U32" i="1" s="1"/>
  <c r="T36" i="1"/>
  <c r="T40" i="1"/>
  <c r="U40" i="1" s="1"/>
  <c r="T44" i="1"/>
  <c r="U44" i="1" s="1"/>
  <c r="T48" i="1"/>
  <c r="U48" i="1" s="1"/>
  <c r="T52" i="1"/>
  <c r="U52" i="1" s="1"/>
  <c r="U56" i="1"/>
  <c r="T60" i="1"/>
  <c r="U60" i="1" s="1"/>
  <c r="T64" i="1"/>
  <c r="U64" i="1" s="1"/>
  <c r="T68" i="1"/>
  <c r="U68" i="1" s="1"/>
  <c r="T72" i="1"/>
  <c r="U72" i="1" s="1"/>
  <c r="T80" i="1"/>
  <c r="U80" i="1" s="1"/>
  <c r="T84" i="1"/>
  <c r="U84" i="1" s="1"/>
  <c r="T88" i="1"/>
  <c r="U88" i="1" s="1"/>
  <c r="T92" i="1"/>
  <c r="U92" i="1" s="1"/>
  <c r="T96" i="1"/>
  <c r="U96" i="1" s="1"/>
  <c r="T100" i="1"/>
  <c r="U100" i="1" s="1"/>
  <c r="T17" i="1"/>
  <c r="T61" i="1"/>
  <c r="U61" i="1" s="1"/>
  <c r="T29" i="1"/>
  <c r="U29" i="1" s="1"/>
  <c r="T19" i="1"/>
  <c r="U19" i="1" s="1"/>
  <c r="T47" i="1"/>
  <c r="U47" i="1" s="1"/>
  <c r="T43" i="1"/>
  <c r="U43" i="1" s="1"/>
  <c r="T79" i="1"/>
  <c r="U79" i="1" s="1"/>
  <c r="T85" i="1"/>
  <c r="U85" i="1" s="1"/>
  <c r="T53" i="1"/>
  <c r="U53" i="1" s="1"/>
  <c r="T21" i="1"/>
  <c r="U21" i="1" s="1"/>
  <c r="T83" i="1"/>
  <c r="U83" i="1" s="1"/>
  <c r="T31" i="1"/>
  <c r="U31" i="1" s="1"/>
  <c r="T99" i="1"/>
  <c r="U99" i="1" s="1"/>
  <c r="T25" i="1"/>
  <c r="U25" i="1" s="1"/>
  <c r="T57" i="1"/>
  <c r="U57" i="1" s="1"/>
  <c r="T89" i="1"/>
  <c r="U89" i="1" s="1"/>
  <c r="T77" i="1"/>
  <c r="U77" i="1" s="1"/>
  <c r="T45" i="1"/>
  <c r="U45" i="1" s="1"/>
  <c r="T51" i="1"/>
  <c r="U51" i="1" s="1"/>
  <c r="T15" i="1"/>
  <c r="U15" i="1" s="1"/>
  <c r="T39" i="1"/>
  <c r="U39" i="1" s="1"/>
  <c r="T33" i="1"/>
  <c r="U33" i="1" s="1"/>
  <c r="T65" i="1"/>
  <c r="U65" i="1" s="1"/>
  <c r="T97" i="1"/>
  <c r="U97" i="1" s="1"/>
  <c r="T27" i="1"/>
  <c r="U27" i="1" s="1"/>
  <c r="T63" i="1"/>
  <c r="U63" i="1" s="1"/>
  <c r="U7" i="1"/>
  <c r="T69" i="1"/>
  <c r="U69" i="1" s="1"/>
  <c r="T37" i="1"/>
  <c r="U37" i="1" s="1"/>
  <c r="T87" i="1"/>
  <c r="U87" i="1" s="1"/>
  <c r="T35" i="1"/>
  <c r="U35" i="1" s="1"/>
  <c r="T75" i="1"/>
  <c r="U75" i="1" s="1"/>
  <c r="T59" i="1"/>
  <c r="U59" i="1" s="1"/>
  <c r="T9" i="1"/>
  <c r="U9" i="1" s="1"/>
  <c r="T41" i="1"/>
  <c r="U41" i="1" s="1"/>
  <c r="T73" i="1"/>
  <c r="U73" i="1" s="1"/>
  <c r="T67" i="1"/>
  <c r="U67" i="1" s="1"/>
  <c r="T11" i="1"/>
  <c r="U11" i="1" s="1"/>
  <c r="T22" i="1"/>
  <c r="U22" i="1" s="1"/>
  <c r="T101" i="1"/>
  <c r="U101" i="1" s="1"/>
  <c r="H104" i="1"/>
  <c r="T5" i="1"/>
  <c r="U5" i="1" s="1"/>
  <c r="N19" i="1"/>
  <c r="N47" i="1"/>
  <c r="N31" i="1"/>
  <c r="N85" i="1"/>
  <c r="N75" i="1"/>
  <c r="N73" i="1"/>
  <c r="U91" i="1"/>
  <c r="N7" i="1"/>
  <c r="N83" i="1"/>
  <c r="N21" i="1"/>
  <c r="N53" i="1"/>
  <c r="N81" i="1"/>
  <c r="U81" i="1"/>
  <c r="N39" i="1"/>
  <c r="N49" i="1"/>
  <c r="U49" i="1"/>
  <c r="N23" i="1"/>
  <c r="U23" i="1"/>
  <c r="N57" i="1"/>
  <c r="N27" i="1"/>
  <c r="N33" i="1"/>
  <c r="N97" i="1"/>
  <c r="N89" i="1"/>
  <c r="J104" i="1"/>
  <c r="N37" i="1"/>
  <c r="N9" i="1"/>
  <c r="N29" i="1"/>
  <c r="N51" i="1"/>
  <c r="N61" i="1"/>
  <c r="N43" i="1"/>
  <c r="N59" i="1"/>
  <c r="N87" i="1"/>
  <c r="N95" i="1"/>
  <c r="N103" i="1"/>
  <c r="G104" i="1"/>
  <c r="U6" i="1"/>
  <c r="U26" i="1"/>
  <c r="N67" i="1"/>
  <c r="U36" i="1"/>
  <c r="U76" i="1"/>
  <c r="U82" i="1"/>
  <c r="U98" i="1"/>
  <c r="N11" i="1"/>
  <c r="N8" i="1"/>
  <c r="N12" i="1"/>
  <c r="N16" i="1"/>
  <c r="N20" i="1"/>
  <c r="N24" i="1"/>
  <c r="N28" i="1"/>
  <c r="N32" i="1"/>
  <c r="N36" i="1"/>
  <c r="N40" i="1"/>
  <c r="N44" i="1"/>
  <c r="N48" i="1"/>
  <c r="N52" i="1"/>
  <c r="N56" i="1"/>
  <c r="N60" i="1"/>
  <c r="N64" i="1"/>
  <c r="N68" i="1"/>
  <c r="N72" i="1"/>
  <c r="N76" i="1"/>
  <c r="N80" i="1"/>
  <c r="N84" i="1"/>
  <c r="N88" i="1"/>
  <c r="N92" i="1"/>
  <c r="N98" i="1"/>
  <c r="N96" i="1"/>
  <c r="X104" i="1"/>
  <c r="N15" i="1"/>
  <c r="N6" i="1"/>
  <c r="N10" i="1"/>
  <c r="N14" i="1"/>
  <c r="N18" i="1"/>
  <c r="N22" i="1"/>
  <c r="N26" i="1"/>
  <c r="N30" i="1"/>
  <c r="N34" i="1"/>
  <c r="N38" i="1"/>
  <c r="N42" i="1"/>
  <c r="N46" i="1"/>
  <c r="N50" i="1"/>
  <c r="N54" i="1"/>
  <c r="N58" i="1"/>
  <c r="N62" i="1"/>
  <c r="N66" i="1"/>
  <c r="N70" i="1"/>
  <c r="N74" i="1"/>
  <c r="N78" i="1"/>
  <c r="N82" i="1"/>
  <c r="N17" i="1"/>
  <c r="M104" i="1"/>
  <c r="U17" i="1" l="1"/>
  <c r="T104" i="1"/>
  <c r="U104" i="1" l="1"/>
  <c r="V17" i="1" l="1"/>
  <c r="W17" i="1" s="1"/>
  <c r="Y17" i="1" s="1"/>
  <c r="V93" i="1"/>
  <c r="W93" i="1" s="1"/>
  <c r="Y93" i="1" s="1"/>
  <c r="V70" i="1"/>
  <c r="W70" i="1" s="1"/>
  <c r="Y70" i="1" s="1"/>
  <c r="V64" i="1"/>
  <c r="W64" i="1" s="1"/>
  <c r="Y64" i="1" s="1"/>
  <c r="V12" i="1"/>
  <c r="W12" i="1" s="1"/>
  <c r="Y12" i="1" s="1"/>
  <c r="V60" i="1"/>
  <c r="W60" i="1" s="1"/>
  <c r="Y60" i="1" s="1"/>
  <c r="V10" i="1"/>
  <c r="W10" i="1" s="1"/>
  <c r="Y10" i="1" s="1"/>
  <c r="V102" i="1"/>
  <c r="W102" i="1" s="1"/>
  <c r="Y102" i="1" s="1"/>
  <c r="V44" i="1"/>
  <c r="W44" i="1" s="1"/>
  <c r="Y44" i="1" s="1"/>
  <c r="V52" i="1"/>
  <c r="W52" i="1" s="1"/>
  <c r="Y52" i="1" s="1"/>
  <c r="V82" i="1"/>
  <c r="W82" i="1" s="1"/>
  <c r="Y82" i="1" s="1"/>
  <c r="V94" i="1"/>
  <c r="W94" i="1" s="1"/>
  <c r="Y94" i="1" s="1"/>
  <c r="V80" i="1"/>
  <c r="W80" i="1" s="1"/>
  <c r="Y80" i="1" s="1"/>
  <c r="V57" i="1"/>
  <c r="W57" i="1" s="1"/>
  <c r="Y57" i="1" s="1"/>
  <c r="V42" i="1"/>
  <c r="W42" i="1" s="1"/>
  <c r="Y42" i="1" s="1"/>
  <c r="V72" i="1"/>
  <c r="W72" i="1" s="1"/>
  <c r="Y72" i="1" s="1"/>
  <c r="V30" i="1"/>
  <c r="W30" i="1" s="1"/>
  <c r="Y30" i="1" s="1"/>
  <c r="V55" i="1"/>
  <c r="W55" i="1" s="1"/>
  <c r="Y55" i="1" s="1"/>
  <c r="V68" i="1"/>
  <c r="W68" i="1" s="1"/>
  <c r="Y68" i="1" s="1"/>
  <c r="V25" i="1"/>
  <c r="W25" i="1" s="1"/>
  <c r="Y25" i="1" s="1"/>
  <c r="V40" i="1"/>
  <c r="W40" i="1" s="1"/>
  <c r="Y40" i="1" s="1"/>
  <c r="V54" i="1"/>
  <c r="W54" i="1" s="1"/>
  <c r="Y54" i="1" s="1"/>
  <c r="V97" i="1"/>
  <c r="W97" i="1" s="1"/>
  <c r="Y97" i="1" s="1"/>
  <c r="V77" i="1"/>
  <c r="W77" i="1" s="1"/>
  <c r="Y77" i="1" s="1"/>
  <c r="V103" i="1"/>
  <c r="W103" i="1" s="1"/>
  <c r="Y103" i="1" s="1"/>
  <c r="V85" i="1"/>
  <c r="W85" i="1" s="1"/>
  <c r="Y85" i="1" s="1"/>
  <c r="V96" i="1"/>
  <c r="W96" i="1" s="1"/>
  <c r="Y96" i="1" s="1"/>
  <c r="V11" i="1"/>
  <c r="W11" i="1" s="1"/>
  <c r="Y11" i="1" s="1"/>
  <c r="V59" i="1"/>
  <c r="W59" i="1" s="1"/>
  <c r="Y59" i="1" s="1"/>
  <c r="V91" i="1"/>
  <c r="W91" i="1" s="1"/>
  <c r="Y91" i="1" s="1"/>
  <c r="V38" i="1"/>
  <c r="W38" i="1" s="1"/>
  <c r="Y38" i="1" s="1"/>
  <c r="V86" i="1"/>
  <c r="W86" i="1" s="1"/>
  <c r="Y86" i="1" s="1"/>
  <c r="V73" i="1"/>
  <c r="W73" i="1" s="1"/>
  <c r="Y73" i="1" s="1"/>
  <c r="V99" i="1"/>
  <c r="W99" i="1" s="1"/>
  <c r="Y99" i="1" s="1"/>
  <c r="V76" i="1"/>
  <c r="W76" i="1" s="1"/>
  <c r="Y76" i="1" s="1"/>
  <c r="V15" i="1"/>
  <c r="W15" i="1" s="1"/>
  <c r="Y15" i="1" s="1"/>
  <c r="V47" i="1"/>
  <c r="W47" i="1" s="1"/>
  <c r="Y47" i="1" s="1"/>
  <c r="V87" i="1"/>
  <c r="W87" i="1" s="1"/>
  <c r="Y87" i="1" s="1"/>
  <c r="V34" i="1"/>
  <c r="W34" i="1" s="1"/>
  <c r="Y34" i="1" s="1"/>
  <c r="V74" i="1"/>
  <c r="W74" i="1" s="1"/>
  <c r="Y74" i="1" s="1"/>
  <c r="V21" i="1"/>
  <c r="W21" i="1" s="1"/>
  <c r="Y21" i="1" s="1"/>
  <c r="V53" i="1"/>
  <c r="W53" i="1" s="1"/>
  <c r="Y53" i="1" s="1"/>
  <c r="V5" i="1"/>
  <c r="V16" i="1"/>
  <c r="W16" i="1" s="1"/>
  <c r="Y16" i="1" s="1"/>
  <c r="V32" i="1"/>
  <c r="W32" i="1" s="1"/>
  <c r="Y32" i="1" s="1"/>
  <c r="V56" i="1"/>
  <c r="Y56" i="1" s="1"/>
  <c r="V98" i="1"/>
  <c r="W98" i="1" s="1"/>
  <c r="Y98" i="1" s="1"/>
  <c r="V19" i="1"/>
  <c r="W19" i="1" s="1"/>
  <c r="Y19" i="1" s="1"/>
  <c r="V35" i="1"/>
  <c r="W35" i="1" s="1"/>
  <c r="Y35" i="1" s="1"/>
  <c r="V51" i="1"/>
  <c r="W51" i="1" s="1"/>
  <c r="Y51" i="1" s="1"/>
  <c r="V67" i="1"/>
  <c r="W67" i="1" s="1"/>
  <c r="Y67" i="1" s="1"/>
  <c r="V83" i="1"/>
  <c r="W83" i="1" s="1"/>
  <c r="Y83" i="1" s="1"/>
  <c r="V7" i="1"/>
  <c r="W7" i="1" s="1"/>
  <c r="Y7" i="1" s="1"/>
  <c r="V22" i="1"/>
  <c r="W22" i="1" s="1"/>
  <c r="Y22" i="1" s="1"/>
  <c r="V46" i="1"/>
  <c r="W46" i="1" s="1"/>
  <c r="Y46" i="1" s="1"/>
  <c r="V78" i="1"/>
  <c r="W78" i="1" s="1"/>
  <c r="Y78" i="1" s="1"/>
  <c r="V9" i="1"/>
  <c r="W9" i="1" s="1"/>
  <c r="Y9" i="1" s="1"/>
  <c r="V41" i="1"/>
  <c r="W41" i="1" s="1"/>
  <c r="Y41" i="1" s="1"/>
  <c r="V65" i="1"/>
  <c r="W65" i="1" s="1"/>
  <c r="Y65" i="1" s="1"/>
  <c r="V81" i="1"/>
  <c r="W81" i="1" s="1"/>
  <c r="Y81" i="1" s="1"/>
  <c r="V101" i="1"/>
  <c r="W101" i="1" s="1"/>
  <c r="Y101" i="1" s="1"/>
  <c r="V20" i="1"/>
  <c r="W20" i="1" s="1"/>
  <c r="Y20" i="1" s="1"/>
  <c r="V36" i="1"/>
  <c r="W36" i="1" s="1"/>
  <c r="Y36" i="1" s="1"/>
  <c r="V84" i="1"/>
  <c r="W84" i="1" s="1"/>
  <c r="Y84" i="1" s="1"/>
  <c r="V6" i="1"/>
  <c r="W6" i="1" s="1"/>
  <c r="Y6" i="1" s="1"/>
  <c r="V23" i="1"/>
  <c r="W23" i="1" s="1"/>
  <c r="Y23" i="1" s="1"/>
  <c r="V39" i="1"/>
  <c r="W39" i="1" s="1"/>
  <c r="Y39" i="1" s="1"/>
  <c r="V63" i="1"/>
  <c r="W63" i="1" s="1"/>
  <c r="Y63" i="1" s="1"/>
  <c r="V79" i="1"/>
  <c r="W79" i="1" s="1"/>
  <c r="Y79" i="1" s="1"/>
  <c r="V95" i="1"/>
  <c r="W95" i="1" s="1"/>
  <c r="Y95" i="1" s="1"/>
  <c r="V26" i="1"/>
  <c r="W26" i="1" s="1"/>
  <c r="Y26" i="1" s="1"/>
  <c r="V50" i="1"/>
  <c r="W50" i="1" s="1"/>
  <c r="Y50" i="1" s="1"/>
  <c r="V66" i="1"/>
  <c r="W66" i="1" s="1"/>
  <c r="Y66" i="1" s="1"/>
  <c r="V90" i="1"/>
  <c r="W90" i="1" s="1"/>
  <c r="Y90" i="1" s="1"/>
  <c r="V13" i="1"/>
  <c r="W13" i="1" s="1"/>
  <c r="Y13" i="1" s="1"/>
  <c r="V29" i="1"/>
  <c r="W29" i="1" s="1"/>
  <c r="Y29" i="1" s="1"/>
  <c r="V45" i="1"/>
  <c r="W45" i="1" s="1"/>
  <c r="Y45" i="1" s="1"/>
  <c r="V61" i="1"/>
  <c r="W61" i="1" s="1"/>
  <c r="Y61" i="1" s="1"/>
  <c r="V8" i="1"/>
  <c r="W8" i="1" s="1"/>
  <c r="Y8" i="1" s="1"/>
  <c r="V24" i="1"/>
  <c r="W24" i="1" s="1"/>
  <c r="Y24" i="1" s="1"/>
  <c r="V48" i="1"/>
  <c r="W48" i="1" s="1"/>
  <c r="Y48" i="1" s="1"/>
  <c r="V88" i="1"/>
  <c r="W88" i="1" s="1"/>
  <c r="Y88" i="1" s="1"/>
  <c r="V27" i="1"/>
  <c r="W27" i="1" s="1"/>
  <c r="Y27" i="1" s="1"/>
  <c r="V43" i="1"/>
  <c r="W43" i="1" s="1"/>
  <c r="Y43" i="1" s="1"/>
  <c r="V75" i="1"/>
  <c r="W75" i="1" s="1"/>
  <c r="Y75" i="1" s="1"/>
  <c r="V14" i="1"/>
  <c r="W14" i="1" s="1"/>
  <c r="Y14" i="1" s="1"/>
  <c r="V62" i="1"/>
  <c r="W62" i="1" s="1"/>
  <c r="Y62" i="1" s="1"/>
  <c r="V33" i="1"/>
  <c r="W33" i="1" s="1"/>
  <c r="Y33" i="1" s="1"/>
  <c r="V49" i="1"/>
  <c r="W49" i="1" s="1"/>
  <c r="Y49" i="1" s="1"/>
  <c r="V89" i="1"/>
  <c r="W89" i="1" s="1"/>
  <c r="Y89" i="1" s="1"/>
  <c r="V28" i="1"/>
  <c r="W28" i="1" s="1"/>
  <c r="Y28" i="1" s="1"/>
  <c r="V92" i="1"/>
  <c r="W92" i="1" s="1"/>
  <c r="Y92" i="1" s="1"/>
  <c r="V31" i="1"/>
  <c r="W31" i="1" s="1"/>
  <c r="Y31" i="1" s="1"/>
  <c r="V71" i="1"/>
  <c r="W71" i="1" s="1"/>
  <c r="Y71" i="1" s="1"/>
  <c r="V18" i="1"/>
  <c r="W18" i="1" s="1"/>
  <c r="Y18" i="1" s="1"/>
  <c r="V58" i="1"/>
  <c r="W58" i="1" s="1"/>
  <c r="Y58" i="1" s="1"/>
  <c r="V100" i="1"/>
  <c r="W100" i="1" s="1"/>
  <c r="Y100" i="1" s="1"/>
  <c r="V37" i="1"/>
  <c r="W37" i="1" s="1"/>
  <c r="Y37" i="1" s="1"/>
  <c r="V69" i="1"/>
  <c r="W69" i="1" s="1"/>
  <c r="Y69" i="1" s="1"/>
  <c r="V104" i="1" l="1"/>
  <c r="W5" i="1"/>
  <c r="W104" i="1" l="1"/>
  <c r="Y104" i="1" s="1"/>
  <c r="Y5" i="1"/>
</calcChain>
</file>

<file path=xl/sharedStrings.xml><?xml version="1.0" encoding="utf-8"?>
<sst xmlns="http://schemas.openxmlformats.org/spreadsheetml/2006/main" count="179" uniqueCount="153">
  <si>
    <t>County</t>
  </si>
  <si>
    <t>Co #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</si>
  <si>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</si>
  <si>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</si>
  <si>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</si>
  <si>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</si>
  <si>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</si>
  <si>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</si>
  <si>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</si>
  <si>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</si>
  <si>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</si>
  <si>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</si>
  <si>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</si>
  <si>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</si>
  <si>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</si>
  <si>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</si>
  <si>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</si>
  <si>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</si>
  <si>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</si>
  <si>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</si>
  <si>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</si>
  <si>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</si>
  <si>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</si>
  <si>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</si>
  <si>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</si>
  <si>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</si>
  <si>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</si>
  <si>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</si>
  <si>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</si>
  <si>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</si>
  <si>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</si>
  <si>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</si>
  <si>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</si>
  <si>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</si>
  <si>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</si>
  <si>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</si>
  <si>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</si>
  <si>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</si>
  <si>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</si>
  <si>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</si>
  <si>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</si>
  <si>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</si>
  <si>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</si>
  <si>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</si>
  <si>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</si>
  <si>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</si>
  <si>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</si>
  <si>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</si>
  <si>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</si>
  <si>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</si>
  <si>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</si>
  <si>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</si>
  <si>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</si>
  <si>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</si>
  <si>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</si>
  <si>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</si>
  <si>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</si>
  <si>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</si>
  <si>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</si>
  <si>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</si>
  <si>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</si>
  <si>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</si>
  <si>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</si>
  <si>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</si>
  <si>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</si>
  <si>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</si>
  <si>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</si>
  <si>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</si>
  <si>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</si>
  <si>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</si>
  <si>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</si>
  <si>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</si>
  <si>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</si>
  <si>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</si>
  <si>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</si>
  <si>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</si>
  <si>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</si>
  <si>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</si>
  <si>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</si>
  <si>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</si>
  <si>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</si>
  <si>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</si>
  <si>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</si>
  <si>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</si>
  <si>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</si>
  <si>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</si>
  <si>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</si>
  <si>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</si>
  <si>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</si>
  <si>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</si>
  <si>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</si>
  <si>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</si>
  <si>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</si>
  <si>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</si>
  <si>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</si>
  <si>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</si>
  <si>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</si>
  <si>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</si>
  <si>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</si>
  <si>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</si>
  <si>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</si>
  <si>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3 Year Total</t>
  </si>
  <si>
    <t>3 Year Average</t>
  </si>
  <si>
    <t>Reallocation Factor</t>
  </si>
  <si>
    <t>Reallocation</t>
  </si>
  <si>
    <t>Years Fund Accum</t>
  </si>
  <si>
    <t>Counties' Estimated Federal Bridge Fund Allocation:</t>
  </si>
  <si>
    <t>Rounded Counties' Estimated Federal Bridge Fund Allocation:</t>
  </si>
  <si>
    <t>Iowa's Final Federal Bridge Fund Allocation:</t>
  </si>
  <si>
    <t>Counties' Final Federal Bridge Fund Allocation:</t>
  </si>
  <si>
    <t>Estimated Obligation Limitation:</t>
  </si>
  <si>
    <t>Final Obligation Limitation</t>
  </si>
  <si>
    <t>Actual Low Bids</t>
  </si>
  <si>
    <t>Contract Amt</t>
  </si>
  <si>
    <t>Total Contract</t>
  </si>
  <si>
    <t>Anticipated Lettings</t>
  </si>
  <si>
    <t>HBP Allocation</t>
  </si>
  <si>
    <t>HBP Funding</t>
  </si>
  <si>
    <t>Est. Allocation to counties not losing money</t>
  </si>
  <si>
    <t>Updated:</t>
  </si>
  <si>
    <t>Estimate Amt</t>
  </si>
  <si>
    <t>Counties' percentage (compared to cities):</t>
  </si>
  <si>
    <t>Iowa's Estimated STP Bridge Fund Allocation:</t>
  </si>
  <si>
    <t>FFY2015
Actual</t>
  </si>
  <si>
    <t>November 15, 2016</t>
  </si>
  <si>
    <t>December 20, 2016</t>
  </si>
  <si>
    <t>6 Year Borrow Ahead Available  to Let</t>
  </si>
  <si>
    <t>Highway Bridge Program (HBP) Funding - FFY 2017</t>
  </si>
  <si>
    <t>FFY 2017 Allocation Factor</t>
  </si>
  <si>
    <t>FFY2016
Actual</t>
  </si>
  <si>
    <t>FFY2017
Estimated</t>
  </si>
  <si>
    <t>Actual
FFY2016
Ending Balance</t>
  </si>
  <si>
    <t>Estimated FFY2017 Beginning Balance</t>
  </si>
  <si>
    <t>Let Amounts November 2016 - October 2017</t>
  </si>
  <si>
    <t>Estimated FFY2017
Ending
Balance</t>
  </si>
  <si>
    <t>November 21, 2017</t>
  </si>
  <si>
    <t>December 19, 2017</t>
  </si>
  <si>
    <t>Amount to be reallocated at end of FFY 2017 (if not spent by then)</t>
  </si>
  <si>
    <t>January 18, 2017</t>
  </si>
  <si>
    <t>February 21, 2017</t>
  </si>
  <si>
    <t>March 21, 2017</t>
  </si>
  <si>
    <t>April 18, 2017</t>
  </si>
  <si>
    <t>May 16, 2017</t>
  </si>
  <si>
    <t>June 20, 2017</t>
  </si>
  <si>
    <t xml:space="preserve"> July 18, 2017</t>
  </si>
  <si>
    <t xml:space="preserve"> August 15, 2017</t>
  </si>
  <si>
    <t>September 19, 2017</t>
  </si>
  <si>
    <t>October 17, 2017</t>
  </si>
  <si>
    <t>Highway Bridge Program (HBP) - FFY 2017</t>
  </si>
  <si>
    <t>Actual FFY2017
Allocation</t>
  </si>
  <si>
    <t>Actual
FFY2017
Ending
Balance</t>
  </si>
  <si>
    <t>Reversal of Contract for Inspection that was double counted in FY2016</t>
  </si>
  <si>
    <t>Extension granted through January 2018 letting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</si>
</sst>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_);[Red]\(0.00\)"/>
    <numFmt numFmtId="165" formatCode="#,##0.000000000_);[Red]\(#,##0.000000000\)"/>
    <numFmt numFmtId="166" formatCode="&quot;$&quot;#,##0.00"/>
    <numFmt numFmtId="167" formatCode="0.00000000"/>
  </numFmts>
  <fonts count="12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pple Chancery"/>
      <family val="4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pple Chancery"/>
      <family val="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/>
      <bottom/>
      <diagonal/>
    </border>
    <border>
      <left style="double">
        <color indexed="64"/>
      </left>
      <right style="double">
        <color indexed="8"/>
      </right>
      <top style="thin">
        <color indexed="64"/>
      </top>
      <bottom/>
      <diagonal/>
    </border>
    <border>
      <left style="double">
        <color indexed="8"/>
      </left>
      <right/>
      <top style="thin">
        <color indexed="64"/>
      </top>
      <bottom/>
      <diagonal/>
    </border>
    <border>
      <left/>
      <right style="double">
        <color indexed="8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5" fillId="0" borderId="0"/>
  </cellStyleXfs>
  <cellXfs count="244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/>
    <xf numFmtId="0" fontId="6" fillId="0" borderId="0" xfId="0" applyFont="1" applyFill="1" applyAlignment="1">
      <alignment vertical="top"/>
    </xf>
    <xf numFmtId="0" fontId="7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/>
    <xf numFmtId="49" fontId="9" fillId="0" borderId="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5" fontId="9" fillId="0" borderId="0" xfId="0" applyNumberFormat="1" applyFont="1"/>
    <xf numFmtId="37" fontId="9" fillId="0" borderId="3" xfId="0" applyNumberFormat="1" applyFont="1" applyBorder="1" applyAlignment="1">
      <alignment horizontal="center"/>
    </xf>
    <xf numFmtId="8" fontId="9" fillId="0" borderId="4" xfId="0" applyNumberFormat="1" applyFont="1" applyBorder="1" applyAlignment="1">
      <alignment horizontal="right" vertical="center"/>
    </xf>
    <xf numFmtId="40" fontId="9" fillId="0" borderId="4" xfId="0" applyNumberFormat="1" applyFont="1" applyBorder="1" applyAlignment="1">
      <alignment horizontal="right" vertical="center"/>
    </xf>
    <xf numFmtId="5" fontId="9" fillId="0" borderId="1" xfId="0" applyNumberFormat="1" applyFont="1" applyBorder="1"/>
    <xf numFmtId="37" fontId="9" fillId="0" borderId="6" xfId="0" applyNumberFormat="1" applyFont="1" applyBorder="1" applyAlignment="1">
      <alignment horizontal="center"/>
    </xf>
    <xf numFmtId="40" fontId="9" fillId="0" borderId="7" xfId="0" applyNumberFormat="1" applyFont="1" applyBorder="1" applyAlignment="1">
      <alignment horizontal="right" vertical="center"/>
    </xf>
    <xf numFmtId="5" fontId="9" fillId="0" borderId="0" xfId="0" applyNumberFormat="1" applyFont="1" applyBorder="1"/>
    <xf numFmtId="5" fontId="2" fillId="0" borderId="0" xfId="0" applyNumberFormat="1" applyFont="1" applyBorder="1"/>
    <xf numFmtId="5" fontId="2" fillId="0" borderId="1" xfId="0" applyNumberFormat="1" applyFont="1" applyBorder="1"/>
    <xf numFmtId="0" fontId="9" fillId="0" borderId="3" xfId="0" applyFont="1" applyBorder="1" applyAlignment="1">
      <alignment horizontal="center"/>
    </xf>
    <xf numFmtId="8" fontId="8" fillId="0" borderId="8" xfId="0" applyNumberFormat="1" applyFont="1" applyBorder="1" applyAlignment="1">
      <alignment horizontal="right" vertical="center"/>
    </xf>
    <xf numFmtId="8" fontId="8" fillId="0" borderId="9" xfId="0" applyNumberFormat="1" applyFont="1" applyBorder="1" applyAlignment="1">
      <alignment horizontal="right" vertical="center"/>
    </xf>
    <xf numFmtId="8" fontId="8" fillId="0" borderId="10" xfId="0" applyNumberFormat="1" applyFont="1" applyBorder="1" applyAlignment="1">
      <alignment horizontal="right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8" fontId="9" fillId="0" borderId="13" xfId="0" applyNumberFormat="1" applyFont="1" applyBorder="1" applyAlignment="1">
      <alignment horizontal="right" vertical="center"/>
    </xf>
    <xf numFmtId="40" fontId="9" fillId="0" borderId="13" xfId="0" applyNumberFormat="1" applyFont="1" applyBorder="1" applyAlignment="1">
      <alignment horizontal="right" vertical="center"/>
    </xf>
    <xf numFmtId="40" fontId="9" fillId="0" borderId="12" xfId="0" applyNumberFormat="1" applyFont="1" applyBorder="1" applyAlignment="1">
      <alignment horizontal="right" vertical="center"/>
    </xf>
    <xf numFmtId="8" fontId="8" fillId="0" borderId="14" xfId="0" applyNumberFormat="1" applyFont="1" applyBorder="1" applyAlignment="1">
      <alignment horizontal="right" vertical="center"/>
    </xf>
    <xf numFmtId="40" fontId="9" fillId="0" borderId="15" xfId="0" applyNumberFormat="1" applyFont="1" applyFill="1" applyBorder="1" applyAlignment="1">
      <alignment horizontal="right" vertical="center"/>
    </xf>
    <xf numFmtId="8" fontId="8" fillId="0" borderId="16" xfId="0" applyNumberFormat="1" applyFont="1" applyBorder="1" applyAlignment="1">
      <alignment horizontal="right" vertical="center"/>
    </xf>
    <xf numFmtId="49" fontId="9" fillId="0" borderId="12" xfId="0" applyNumberFormat="1" applyFont="1" applyBorder="1" applyAlignment="1">
      <alignment horizontal="center" vertical="center" wrapText="1"/>
    </xf>
    <xf numFmtId="40" fontId="9" fillId="0" borderId="13" xfId="0" applyNumberFormat="1" applyFont="1" applyFill="1" applyBorder="1" applyAlignment="1">
      <alignment horizontal="right" vertical="center"/>
    </xf>
    <xf numFmtId="8" fontId="8" fillId="0" borderId="17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horizontal="center" vertical="center"/>
    </xf>
    <xf numFmtId="8" fontId="8" fillId="0" borderId="20" xfId="0" applyNumberFormat="1" applyFont="1" applyBorder="1" applyAlignment="1">
      <alignment horizontal="right" vertical="center"/>
    </xf>
    <xf numFmtId="166" fontId="9" fillId="0" borderId="23" xfId="0" applyNumberFormat="1" applyFont="1" applyBorder="1" applyAlignment="1">
      <alignment horizontal="right" vertical="center"/>
    </xf>
    <xf numFmtId="40" fontId="9" fillId="0" borderId="23" xfId="0" applyNumberFormat="1" applyFont="1" applyBorder="1" applyAlignment="1">
      <alignment horizontal="right" vertical="center"/>
    </xf>
    <xf numFmtId="40" fontId="9" fillId="0" borderId="24" xfId="0" applyNumberFormat="1" applyFont="1" applyBorder="1" applyAlignment="1">
      <alignment horizontal="right" vertical="center"/>
    </xf>
    <xf numFmtId="8" fontId="9" fillId="0" borderId="23" xfId="0" applyNumberFormat="1" applyFont="1" applyBorder="1" applyAlignment="1">
      <alignment horizontal="right" vertical="center"/>
    </xf>
    <xf numFmtId="8" fontId="9" fillId="0" borderId="25" xfId="0" applyNumberFormat="1" applyFont="1" applyBorder="1" applyAlignment="1">
      <alignment horizontal="right" vertical="center"/>
    </xf>
    <xf numFmtId="6" fontId="9" fillId="0" borderId="23" xfId="0" applyNumberFormat="1" applyFont="1" applyBorder="1" applyAlignment="1" applyProtection="1">
      <alignment horizontal="right" vertical="center"/>
    </xf>
    <xf numFmtId="165" fontId="9" fillId="0" borderId="23" xfId="0" applyNumberFormat="1" applyFont="1" applyBorder="1" applyAlignment="1">
      <alignment horizontal="right" vertical="center"/>
    </xf>
    <xf numFmtId="38" fontId="9" fillId="0" borderId="23" xfId="0" applyNumberFormat="1" applyFont="1" applyBorder="1" applyAlignment="1" applyProtection="1">
      <alignment horizontal="right" vertical="center"/>
    </xf>
    <xf numFmtId="38" fontId="9" fillId="0" borderId="24" xfId="0" applyNumberFormat="1" applyFont="1" applyBorder="1" applyAlignment="1" applyProtection="1">
      <alignment horizontal="right" vertical="center"/>
    </xf>
    <xf numFmtId="165" fontId="9" fillId="0" borderId="24" xfId="0" applyNumberFormat="1" applyFont="1" applyBorder="1" applyAlignment="1">
      <alignment horizontal="right" vertical="center"/>
    </xf>
    <xf numFmtId="6" fontId="8" fillId="0" borderId="21" xfId="0" applyNumberFormat="1" applyFont="1" applyBorder="1" applyAlignment="1">
      <alignment horizontal="right" vertical="center"/>
    </xf>
    <xf numFmtId="165" fontId="8" fillId="0" borderId="20" xfId="0" applyNumberFormat="1" applyFont="1" applyBorder="1" applyAlignment="1">
      <alignment horizontal="right" vertical="center"/>
    </xf>
    <xf numFmtId="6" fontId="8" fillId="0" borderId="14" xfId="0" applyNumberFormat="1" applyFont="1" applyBorder="1" applyAlignment="1">
      <alignment horizontal="right" vertical="center"/>
    </xf>
    <xf numFmtId="8" fontId="8" fillId="0" borderId="14" xfId="0" applyNumberFormat="1" applyFont="1" applyBorder="1"/>
    <xf numFmtId="2" fontId="9" fillId="0" borderId="0" xfId="0" applyNumberFormat="1" applyFont="1"/>
    <xf numFmtId="49" fontId="9" fillId="0" borderId="7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0" fontId="9" fillId="0" borderId="0" xfId="0" applyNumberFormat="1" applyFont="1" applyFill="1" applyBorder="1" applyAlignment="1">
      <alignment horizontal="right" vertical="center"/>
    </xf>
    <xf numFmtId="8" fontId="9" fillId="0" borderId="22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166" fontId="9" fillId="0" borderId="0" xfId="0" applyNumberFormat="1" applyFont="1" applyFill="1" applyBorder="1" applyAlignment="1">
      <alignment horizontal="right" vertical="center"/>
    </xf>
    <xf numFmtId="166" fontId="9" fillId="0" borderId="13" xfId="0" applyNumberFormat="1" applyFont="1" applyFill="1" applyBorder="1" applyAlignment="1">
      <alignment horizontal="right" vertical="center"/>
    </xf>
    <xf numFmtId="8" fontId="8" fillId="0" borderId="31" xfId="0" applyNumberFormat="1" applyFont="1" applyBorder="1" applyAlignment="1">
      <alignment horizontal="right" vertical="center"/>
    </xf>
    <xf numFmtId="166" fontId="9" fillId="0" borderId="5" xfId="0" applyNumberFormat="1" applyFont="1" applyFill="1" applyBorder="1" applyAlignment="1">
      <alignment horizontal="right" vertical="center"/>
    </xf>
    <xf numFmtId="166" fontId="9" fillId="0" borderId="13" xfId="0" applyNumberFormat="1" applyFont="1" applyFill="1" applyBorder="1"/>
    <xf numFmtId="0" fontId="6" fillId="0" borderId="0" xfId="0" applyFont="1" applyFill="1"/>
    <xf numFmtId="166" fontId="9" fillId="0" borderId="15" xfId="0" applyNumberFormat="1" applyFont="1" applyFill="1" applyBorder="1" applyAlignment="1">
      <alignment horizontal="right" vertical="center"/>
    </xf>
    <xf numFmtId="166" fontId="9" fillId="0" borderId="0" xfId="0" applyNumberFormat="1" applyFont="1"/>
    <xf numFmtId="166" fontId="9" fillId="0" borderId="1" xfId="0" applyNumberFormat="1" applyFont="1" applyBorder="1" applyAlignment="1">
      <alignment horizontal="center" vertical="center"/>
    </xf>
    <xf numFmtId="166" fontId="9" fillId="0" borderId="12" xfId="0" applyNumberFormat="1" applyFont="1" applyBorder="1" applyAlignment="1">
      <alignment horizontal="center" vertical="center"/>
    </xf>
    <xf numFmtId="166" fontId="8" fillId="0" borderId="8" xfId="0" applyNumberFormat="1" applyFont="1" applyBorder="1" applyAlignment="1">
      <alignment horizontal="right" vertical="center"/>
    </xf>
    <xf numFmtId="166" fontId="8" fillId="0" borderId="17" xfId="0" applyNumberFormat="1" applyFont="1" applyBorder="1" applyAlignment="1">
      <alignment horizontal="right" vertical="center"/>
    </xf>
    <xf numFmtId="166" fontId="6" fillId="0" borderId="0" xfId="0" applyNumberFormat="1" applyFont="1"/>
    <xf numFmtId="4" fontId="9" fillId="0" borderId="0" xfId="0" applyNumberFormat="1" applyFont="1"/>
    <xf numFmtId="166" fontId="9" fillId="0" borderId="1" xfId="0" applyNumberFormat="1" applyFont="1" applyFill="1" applyBorder="1" applyAlignment="1">
      <alignment horizontal="right" vertical="center"/>
    </xf>
    <xf numFmtId="166" fontId="9" fillId="0" borderId="12" xfId="0" applyNumberFormat="1" applyFont="1" applyFill="1" applyBorder="1" applyAlignment="1">
      <alignment horizontal="right" vertical="center"/>
    </xf>
    <xf numFmtId="8" fontId="10" fillId="0" borderId="0" xfId="0" applyNumberFormat="1" applyFont="1" applyAlignment="1">
      <alignment horizontal="left"/>
    </xf>
    <xf numFmtId="40" fontId="10" fillId="0" borderId="0" xfId="0" applyNumberFormat="1" applyFont="1" applyAlignment="1">
      <alignment horizontal="left" vertical="center"/>
    </xf>
    <xf numFmtId="38" fontId="10" fillId="0" borderId="0" xfId="0" applyNumberFormat="1" applyFont="1" applyAlignment="1">
      <alignment horizontal="left"/>
    </xf>
    <xf numFmtId="40" fontId="10" fillId="0" borderId="0" xfId="0" applyNumberFormat="1" applyFont="1" applyAlignment="1">
      <alignment horizontal="left"/>
    </xf>
    <xf numFmtId="8" fontId="10" fillId="0" borderId="0" xfId="0" applyNumberFormat="1" applyFont="1" applyAlignment="1">
      <alignment horizontal="left" vertical="center"/>
    </xf>
    <xf numFmtId="0" fontId="7" fillId="0" borderId="0" xfId="0" applyFont="1" applyFill="1" applyAlignment="1">
      <alignment vertical="top"/>
    </xf>
    <xf numFmtId="166" fontId="9" fillId="0" borderId="11" xfId="0" applyNumberFormat="1" applyFont="1" applyBorder="1" applyAlignment="1">
      <alignment horizontal="center" vertical="center"/>
    </xf>
    <xf numFmtId="0" fontId="9" fillId="0" borderId="0" xfId="0" applyFont="1" applyFill="1"/>
    <xf numFmtId="0" fontId="9" fillId="0" borderId="39" xfId="0" applyFont="1" applyBorder="1" applyAlignment="1">
      <alignment horizontal="right" vertical="center"/>
    </xf>
    <xf numFmtId="0" fontId="9" fillId="0" borderId="40" xfId="0" applyFont="1" applyBorder="1" applyAlignment="1">
      <alignment horizontal="right" vertical="center"/>
    </xf>
    <xf numFmtId="167" fontId="9" fillId="0" borderId="41" xfId="0" applyNumberFormat="1" applyFont="1" applyBorder="1" applyAlignment="1">
      <alignment horizontal="right" vertical="center"/>
    </xf>
    <xf numFmtId="166" fontId="9" fillId="0" borderId="4" xfId="0" applyNumberFormat="1" applyFont="1" applyBorder="1" applyAlignment="1">
      <alignment horizontal="right" vertical="center"/>
    </xf>
    <xf numFmtId="14" fontId="8" fillId="0" borderId="0" xfId="0" applyNumberFormat="1" applyFont="1" applyFill="1" applyAlignment="1">
      <alignment horizontal="left"/>
    </xf>
    <xf numFmtId="166" fontId="8" fillId="0" borderId="23" xfId="0" applyNumberFormat="1" applyFont="1" applyFill="1" applyBorder="1" applyAlignment="1" applyProtection="1">
      <alignment horizontal="right" vertical="center"/>
    </xf>
    <xf numFmtId="166" fontId="8" fillId="0" borderId="24" xfId="0" applyNumberFormat="1" applyFont="1" applyFill="1" applyBorder="1" applyAlignment="1" applyProtection="1">
      <alignment horizontal="right" vertical="center"/>
    </xf>
    <xf numFmtId="8" fontId="3" fillId="0" borderId="20" xfId="0" applyNumberFormat="1" applyFont="1" applyFill="1" applyBorder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166" fontId="9" fillId="0" borderId="23" xfId="0" applyNumberFormat="1" applyFont="1" applyFill="1" applyBorder="1" applyAlignment="1" applyProtection="1">
      <alignment horizontal="right" vertical="center"/>
    </xf>
    <xf numFmtId="166" fontId="9" fillId="0" borderId="24" xfId="0" applyNumberFormat="1" applyFont="1" applyFill="1" applyBorder="1" applyAlignment="1" applyProtection="1">
      <alignment horizontal="right" vertical="center"/>
    </xf>
    <xf numFmtId="8" fontId="8" fillId="0" borderId="2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8" fontId="8" fillId="0" borderId="17" xfId="0" applyNumberFormat="1" applyFont="1" applyFill="1" applyBorder="1" applyAlignment="1">
      <alignment horizontal="right" vertical="center"/>
    </xf>
    <xf numFmtId="8" fontId="9" fillId="0" borderId="25" xfId="0" applyNumberFormat="1" applyFont="1" applyFill="1" applyBorder="1" applyAlignment="1">
      <alignment horizontal="right" vertical="center"/>
    </xf>
    <xf numFmtId="8" fontId="8" fillId="0" borderId="23" xfId="0" applyNumberFormat="1" applyFont="1" applyFill="1" applyBorder="1" applyAlignment="1">
      <alignment horizontal="right" vertical="center"/>
    </xf>
    <xf numFmtId="8" fontId="9" fillId="0" borderId="29" xfId="0" applyNumberFormat="1" applyFont="1" applyFill="1" applyBorder="1" applyAlignment="1">
      <alignment horizontal="right" vertical="center"/>
    </xf>
    <xf numFmtId="8" fontId="8" fillId="0" borderId="24" xfId="0" applyNumberFormat="1" applyFont="1" applyFill="1" applyBorder="1" applyAlignment="1">
      <alignment horizontal="right" vertical="center"/>
    </xf>
    <xf numFmtId="8" fontId="9" fillId="0" borderId="22" xfId="0" applyNumberFormat="1" applyFont="1" applyFill="1" applyBorder="1" applyAlignment="1">
      <alignment horizontal="right" vertical="center"/>
    </xf>
    <xf numFmtId="8" fontId="8" fillId="0" borderId="27" xfId="0" applyNumberFormat="1" applyFont="1" applyFill="1" applyBorder="1" applyAlignment="1">
      <alignment horizontal="right" vertical="center"/>
    </xf>
    <xf numFmtId="8" fontId="8" fillId="0" borderId="21" xfId="0" applyNumberFormat="1" applyFont="1" applyFill="1" applyBorder="1" applyAlignment="1">
      <alignment horizontal="right" vertical="center"/>
    </xf>
    <xf numFmtId="8" fontId="6" fillId="0" borderId="0" xfId="0" applyNumberFormat="1" applyFont="1" applyFill="1" applyAlignment="1">
      <alignment horizontal="left"/>
    </xf>
    <xf numFmtId="8" fontId="7" fillId="0" borderId="0" xfId="0" applyNumberFormat="1" applyFont="1" applyFill="1" applyAlignment="1">
      <alignment horizontal="center"/>
    </xf>
    <xf numFmtId="8" fontId="6" fillId="0" borderId="0" xfId="0" applyNumberFormat="1" applyFont="1" applyFill="1" applyAlignment="1">
      <alignment horizontal="center"/>
    </xf>
    <xf numFmtId="8" fontId="8" fillId="0" borderId="30" xfId="0" applyNumberFormat="1" applyFont="1" applyFill="1" applyBorder="1" applyAlignment="1">
      <alignment horizontal="right" vertical="center"/>
    </xf>
    <xf numFmtId="166" fontId="9" fillId="0" borderId="2" xfId="0" applyNumberFormat="1" applyFont="1" applyFill="1" applyBorder="1" applyAlignment="1">
      <alignment horizontal="right" vertical="center"/>
    </xf>
    <xf numFmtId="166" fontId="9" fillId="0" borderId="12" xfId="0" applyNumberFormat="1" applyFont="1" applyFill="1" applyBorder="1"/>
    <xf numFmtId="166" fontId="9" fillId="0" borderId="23" xfId="0" applyNumberFormat="1" applyFont="1" applyFill="1" applyBorder="1" applyAlignment="1">
      <alignment horizontal="right" vertical="center"/>
    </xf>
    <xf numFmtId="40" fontId="9" fillId="0" borderId="23" xfId="0" applyNumberFormat="1" applyFont="1" applyFill="1" applyBorder="1" applyAlignment="1">
      <alignment horizontal="right" vertical="center"/>
    </xf>
    <xf numFmtId="40" fontId="9" fillId="0" borderId="24" xfId="0" applyNumberFormat="1" applyFont="1" applyFill="1" applyBorder="1" applyAlignment="1">
      <alignment horizontal="right" vertical="center"/>
    </xf>
    <xf numFmtId="166" fontId="8" fillId="0" borderId="0" xfId="0" applyNumberFormat="1" applyFont="1" applyFill="1" applyAlignment="1"/>
    <xf numFmtId="166" fontId="9" fillId="0" borderId="42" xfId="0" applyNumberFormat="1" applyFont="1" applyFill="1" applyBorder="1" applyAlignment="1"/>
    <xf numFmtId="166" fontId="9" fillId="0" borderId="23" xfId="0" applyNumberFormat="1" applyFont="1" applyFill="1" applyBorder="1" applyAlignment="1"/>
    <xf numFmtId="166" fontId="9" fillId="0" borderId="24" xfId="0" applyNumberFormat="1" applyFont="1" applyFill="1" applyBorder="1" applyAlignment="1"/>
    <xf numFmtId="166" fontId="3" fillId="0" borderId="20" xfId="0" applyNumberFormat="1" applyFont="1" applyFill="1" applyBorder="1"/>
    <xf numFmtId="166" fontId="3" fillId="0" borderId="9" xfId="0" applyNumberFormat="1" applyFont="1" applyFill="1" applyBorder="1" applyAlignment="1"/>
    <xf numFmtId="166" fontId="6" fillId="0" borderId="23" xfId="0" applyNumberFormat="1" applyFont="1" applyFill="1" applyBorder="1" applyAlignment="1">
      <alignment horizontal="center"/>
    </xf>
    <xf numFmtId="166" fontId="9" fillId="0" borderId="0" xfId="0" applyNumberFormat="1" applyFont="1" applyFill="1" applyAlignment="1"/>
    <xf numFmtId="164" fontId="9" fillId="0" borderId="36" xfId="0" applyNumberFormat="1" applyFont="1" applyFill="1" applyBorder="1" applyAlignment="1">
      <alignment horizontal="right" vertical="center"/>
    </xf>
    <xf numFmtId="164" fontId="9" fillId="0" borderId="43" xfId="0" applyNumberFormat="1" applyFont="1" applyFill="1" applyBorder="1" applyAlignment="1">
      <alignment horizontal="right" vertical="center"/>
    </xf>
    <xf numFmtId="164" fontId="9" fillId="0" borderId="19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/>
    </xf>
    <xf numFmtId="0" fontId="6" fillId="0" borderId="4" xfId="0" applyFont="1" applyFill="1" applyBorder="1"/>
    <xf numFmtId="49" fontId="9" fillId="0" borderId="2" xfId="0" applyNumberFormat="1" applyFont="1" applyBorder="1" applyAlignment="1">
      <alignment horizontal="center" vertical="center" wrapText="1"/>
    </xf>
    <xf numFmtId="8" fontId="9" fillId="0" borderId="4" xfId="0" applyNumberFormat="1" applyFont="1" applyFill="1" applyBorder="1" applyAlignment="1">
      <alignment horizontal="right" vertical="center"/>
    </xf>
    <xf numFmtId="8" fontId="9" fillId="0" borderId="24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 wrapText="1"/>
    </xf>
    <xf numFmtId="5" fontId="1" fillId="0" borderId="32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8" fontId="9" fillId="0" borderId="15" xfId="0" applyNumberFormat="1" applyFont="1" applyFill="1" applyBorder="1" applyAlignment="1">
      <alignment horizontal="right" vertical="center"/>
    </xf>
    <xf numFmtId="8" fontId="9" fillId="0" borderId="13" xfId="0" applyNumberFormat="1" applyFont="1" applyFill="1" applyBorder="1" applyAlignment="1">
      <alignment horizontal="right" vertical="center"/>
    </xf>
    <xf numFmtId="40" fontId="9" fillId="0" borderId="18" xfId="0" applyNumberFormat="1" applyFont="1" applyFill="1" applyBorder="1" applyAlignment="1">
      <alignment horizontal="right" vertical="center"/>
    </xf>
    <xf numFmtId="8" fontId="9" fillId="0" borderId="0" xfId="0" applyNumberFormat="1" applyFont="1" applyFill="1" applyBorder="1" applyAlignment="1">
      <alignment horizontal="right" vertical="center"/>
    </xf>
    <xf numFmtId="166" fontId="9" fillId="0" borderId="18" xfId="0" applyNumberFormat="1" applyFont="1" applyFill="1" applyBorder="1" applyAlignment="1">
      <alignment horizontal="right" vertical="center"/>
    </xf>
    <xf numFmtId="40" fontId="9" fillId="0" borderId="5" xfId="0" applyNumberFormat="1" applyFont="1" applyFill="1" applyBorder="1" applyAlignment="1">
      <alignment horizontal="right" vertical="center"/>
    </xf>
    <xf numFmtId="8" fontId="9" fillId="0" borderId="13" xfId="0" applyNumberFormat="1" applyFont="1" applyFill="1" applyBorder="1"/>
    <xf numFmtId="44" fontId="9" fillId="0" borderId="13" xfId="0" applyNumberFormat="1" applyFont="1" applyFill="1" applyBorder="1" applyAlignment="1">
      <alignment horizontal="right" vertical="center"/>
    </xf>
    <xf numFmtId="40" fontId="9" fillId="0" borderId="13" xfId="0" applyNumberFormat="1" applyFont="1" applyFill="1" applyBorder="1"/>
    <xf numFmtId="166" fontId="2" fillId="0" borderId="0" xfId="0" applyNumberFormat="1" applyFont="1" applyFill="1" applyBorder="1" applyAlignment="1">
      <alignment horizontal="right" vertical="center"/>
    </xf>
    <xf numFmtId="166" fontId="6" fillId="0" borderId="0" xfId="0" applyNumberFormat="1" applyFont="1" applyFill="1"/>
    <xf numFmtId="166" fontId="6" fillId="0" borderId="13" xfId="0" applyNumberFormat="1" applyFont="1" applyFill="1" applyBorder="1"/>
    <xf numFmtId="40" fontId="9" fillId="0" borderId="11" xfId="0" applyNumberFormat="1" applyFont="1" applyFill="1" applyBorder="1" applyAlignment="1">
      <alignment horizontal="right" vertical="center"/>
    </xf>
    <xf numFmtId="40" fontId="9" fillId="0" borderId="12" xfId="0" applyNumberFormat="1" applyFont="1" applyFill="1" applyBorder="1" applyAlignment="1">
      <alignment horizontal="right" vertical="center"/>
    </xf>
    <xf numFmtId="40" fontId="9" fillId="0" borderId="1" xfId="0" applyNumberFormat="1" applyFont="1" applyFill="1" applyBorder="1" applyAlignment="1">
      <alignment horizontal="right" vertical="center"/>
    </xf>
    <xf numFmtId="40" fontId="9" fillId="0" borderId="2" xfId="0" applyNumberFormat="1" applyFont="1" applyFill="1" applyBorder="1" applyAlignment="1">
      <alignment horizontal="right" vertical="center"/>
    </xf>
    <xf numFmtId="40" fontId="9" fillId="0" borderId="12" xfId="0" applyNumberFormat="1" applyFont="1" applyFill="1" applyBorder="1"/>
    <xf numFmtId="8" fontId="9" fillId="0" borderId="1" xfId="0" applyNumberFormat="1" applyFont="1" applyFill="1" applyBorder="1" applyAlignment="1">
      <alignment horizontal="right" vertical="center"/>
    </xf>
    <xf numFmtId="8" fontId="9" fillId="0" borderId="12" xfId="0" applyNumberFormat="1" applyFont="1" applyFill="1" applyBorder="1" applyAlignment="1">
      <alignment horizontal="right" vertical="center"/>
    </xf>
    <xf numFmtId="166" fontId="9" fillId="0" borderId="0" xfId="0" applyNumberFormat="1" applyFont="1" applyFill="1"/>
    <xf numFmtId="166" fontId="9" fillId="0" borderId="0" xfId="1" applyNumberFormat="1" applyFont="1" applyFill="1" applyBorder="1" applyAlignment="1">
      <alignment horizontal="right" vertical="center"/>
    </xf>
    <xf numFmtId="166" fontId="9" fillId="0" borderId="13" xfId="1" applyNumberFormat="1" applyFont="1" applyFill="1" applyBorder="1" applyAlignment="1">
      <alignment horizontal="right" vertical="center"/>
    </xf>
    <xf numFmtId="166" fontId="9" fillId="0" borderId="11" xfId="0" applyNumberFormat="1" applyFont="1" applyFill="1" applyBorder="1" applyAlignment="1">
      <alignment horizontal="right" vertical="center"/>
    </xf>
    <xf numFmtId="166" fontId="2" fillId="0" borderId="13" xfId="0" applyNumberFormat="1" applyFont="1" applyFill="1" applyBorder="1"/>
    <xf numFmtId="166" fontId="9" fillId="0" borderId="15" xfId="0" applyNumberFormat="1" applyFont="1" applyFill="1" applyBorder="1" applyAlignment="1">
      <alignment horizontal="right" vertical="center" wrapText="1"/>
    </xf>
    <xf numFmtId="166" fontId="9" fillId="0" borderId="12" xfId="0" applyNumberFormat="1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6" fontId="9" fillId="0" borderId="13" xfId="0" applyNumberFormat="1" applyFont="1" applyFill="1" applyBorder="1" applyAlignment="1">
      <alignment horizontal="center" vertical="center"/>
    </xf>
    <xf numFmtId="166" fontId="2" fillId="0" borderId="18" xfId="0" applyNumberFormat="1" applyFont="1" applyFill="1" applyBorder="1"/>
    <xf numFmtId="166" fontId="2" fillId="0" borderId="23" xfId="0" applyNumberFormat="1" applyFont="1" applyFill="1" applyBorder="1"/>
    <xf numFmtId="40" fontId="8" fillId="0" borderId="15" xfId="0" applyNumberFormat="1" applyFont="1" applyFill="1" applyBorder="1" applyAlignment="1">
      <alignment horizontal="right" vertical="center"/>
    </xf>
    <xf numFmtId="40" fontId="8" fillId="0" borderId="11" xfId="0" applyNumberFormat="1" applyFont="1" applyFill="1" applyBorder="1" applyAlignment="1">
      <alignment horizontal="right" vertical="center"/>
    </xf>
    <xf numFmtId="8" fontId="8" fillId="0" borderId="26" xfId="0" applyNumberFormat="1" applyFont="1" applyFill="1" applyBorder="1" applyAlignment="1">
      <alignment horizontal="right" vertical="center"/>
    </xf>
    <xf numFmtId="0" fontId="7" fillId="0" borderId="0" xfId="0" applyFont="1" applyFill="1"/>
    <xf numFmtId="8" fontId="9" fillId="0" borderId="42" xfId="0" applyNumberFormat="1" applyFont="1" applyFill="1" applyBorder="1" applyAlignment="1"/>
    <xf numFmtId="40" fontId="9" fillId="0" borderId="23" xfId="0" applyNumberFormat="1" applyFont="1" applyFill="1" applyBorder="1" applyAlignment="1"/>
    <xf numFmtId="40" fontId="9" fillId="0" borderId="24" xfId="0" applyNumberFormat="1" applyFont="1" applyFill="1" applyBorder="1" applyAlignment="1"/>
    <xf numFmtId="166" fontId="9" fillId="2" borderId="0" xfId="0" applyNumberFormat="1" applyFont="1" applyFill="1" applyBorder="1" applyAlignment="1">
      <alignment horizontal="right" vertical="center"/>
    </xf>
    <xf numFmtId="166" fontId="9" fillId="2" borderId="13" xfId="0" applyNumberFormat="1" applyFont="1" applyFill="1" applyBorder="1" applyAlignment="1">
      <alignment horizontal="right" vertical="center"/>
    </xf>
    <xf numFmtId="0" fontId="6" fillId="2" borderId="0" xfId="0" applyFont="1" applyFill="1"/>
    <xf numFmtId="44" fontId="9" fillId="0" borderId="0" xfId="0" applyNumberFormat="1" applyFont="1" applyFill="1" applyBorder="1" applyAlignment="1">
      <alignment horizontal="right" vertical="center"/>
    </xf>
    <xf numFmtId="44" fontId="9" fillId="0" borderId="1" xfId="0" applyNumberFormat="1" applyFont="1" applyFill="1" applyBorder="1" applyAlignment="1">
      <alignment horizontal="right" vertical="center"/>
    </xf>
    <xf numFmtId="44" fontId="9" fillId="0" borderId="12" xfId="0" applyNumberFormat="1" applyFont="1" applyFill="1" applyBorder="1" applyAlignment="1">
      <alignment horizontal="right" vertical="center"/>
    </xf>
    <xf numFmtId="44" fontId="9" fillId="0" borderId="0" xfId="1" applyFont="1"/>
    <xf numFmtId="44" fontId="9" fillId="0" borderId="19" xfId="1" applyFont="1" applyBorder="1" applyAlignment="1">
      <alignment horizontal="center" vertical="center"/>
    </xf>
    <xf numFmtId="44" fontId="9" fillId="0" borderId="12" xfId="1" applyFont="1" applyBorder="1" applyAlignment="1">
      <alignment horizontal="center" vertical="center"/>
    </xf>
    <xf numFmtId="44" fontId="9" fillId="0" borderId="0" xfId="1" applyFont="1" applyFill="1" applyBorder="1" applyAlignment="1">
      <alignment horizontal="right" vertical="center"/>
    </xf>
    <xf numFmtId="44" fontId="9" fillId="0" borderId="13" xfId="1" applyFont="1" applyFill="1" applyBorder="1" applyAlignment="1">
      <alignment horizontal="right" vertical="center"/>
    </xf>
    <xf numFmtId="44" fontId="9" fillId="0" borderId="1" xfId="1" applyFont="1" applyFill="1" applyBorder="1" applyAlignment="1">
      <alignment horizontal="right" vertical="center"/>
    </xf>
    <xf numFmtId="44" fontId="9" fillId="0" borderId="12" xfId="1" applyFont="1" applyFill="1" applyBorder="1" applyAlignment="1">
      <alignment horizontal="right" vertical="center"/>
    </xf>
    <xf numFmtId="44" fontId="8" fillId="0" borderId="8" xfId="1" applyFont="1" applyBorder="1" applyAlignment="1">
      <alignment horizontal="right" vertical="center"/>
    </xf>
    <xf numFmtId="44" fontId="8" fillId="0" borderId="17" xfId="1" applyFont="1" applyBorder="1" applyAlignment="1">
      <alignment horizontal="right" vertical="center"/>
    </xf>
    <xf numFmtId="44" fontId="6" fillId="0" borderId="0" xfId="1" applyFont="1"/>
    <xf numFmtId="0" fontId="6" fillId="3" borderId="0" xfId="0" applyFont="1" applyFill="1"/>
    <xf numFmtId="40" fontId="8" fillId="3" borderId="15" xfId="0" applyNumberFormat="1" applyFont="1" applyFill="1" applyBorder="1" applyAlignment="1">
      <alignment horizontal="right" vertical="center"/>
    </xf>
    <xf numFmtId="40" fontId="9" fillId="3" borderId="23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Alignment="1">
      <alignment horizontal="left" vertical="top" wrapText="1"/>
    </xf>
    <xf numFmtId="49" fontId="9" fillId="0" borderId="28" xfId="0" applyNumberFormat="1" applyFont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166" fontId="9" fillId="0" borderId="5" xfId="0" applyNumberFormat="1" applyFont="1" applyFill="1" applyBorder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37" xfId="0" applyNumberFormat="1" applyFont="1" applyBorder="1" applyAlignment="1">
      <alignment horizontal="center" vertical="center" wrapText="1"/>
    </xf>
    <xf numFmtId="49" fontId="9" fillId="0" borderId="36" xfId="0" applyNumberFormat="1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5" fontId="11" fillId="0" borderId="0" xfId="0" applyNumberFormat="1" applyFont="1" applyFill="1" applyAlignment="1">
      <alignment horizontal="left" vertical="top" wrapText="1"/>
    </xf>
    <xf numFmtId="0" fontId="4" fillId="0" borderId="0" xfId="0" applyNumberFormat="1" applyFont="1" applyFill="1" applyAlignment="1">
      <alignment horizontal="left" vertical="top" wrapText="1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8" fontId="8" fillId="0" borderId="23" xfId="0" applyNumberFormat="1" applyFont="1" applyFill="1" applyBorder="1" applyAlignment="1">
      <alignment horizontal="center" vertical="center" wrapText="1"/>
    </xf>
    <xf numFmtId="8" fontId="8" fillId="0" borderId="24" xfId="0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6" fontId="1" fillId="0" borderId="34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44" fontId="1" fillId="0" borderId="34" xfId="1" applyFont="1" applyBorder="1" applyAlignment="1">
      <alignment horizontal="center" vertical="center"/>
    </xf>
    <xf numFmtId="44" fontId="1" fillId="0" borderId="10" xfId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49" fontId="9" fillId="0" borderId="38" xfId="0" applyNumberFormat="1" applyFont="1" applyBorder="1" applyAlignment="1">
      <alignment horizontal="center" vertical="center" wrapText="1"/>
    </xf>
    <xf numFmtId="166" fontId="9" fillId="0" borderId="23" xfId="0" applyNumberFormat="1" applyFont="1" applyFill="1" applyBorder="1" applyAlignment="1">
      <alignment horizontal="center" vertical="center" wrapText="1"/>
    </xf>
    <xf numFmtId="166" fontId="9" fillId="0" borderId="24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8" fontId="9" fillId="0" borderId="15" xfId="0" applyNumberFormat="1" applyFont="1" applyFill="1" applyBorder="1" applyAlignment="1">
      <alignment horizontal="center" vertical="center" wrapText="1"/>
    </xf>
    <xf numFmtId="8" fontId="9" fillId="0" borderId="11" xfId="0" applyNumberFormat="1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workbookViewId="0">
      <selection activeCell="B7" sqref="B7"/>
    </sheetView>
  </sheetViews>
  <sheetFormatPr defaultRowHeight="15"/>
  <cols>
    <col min="1" max="1" width="53.42578125" bestFit="1" customWidth="1"/>
    <col min="2" max="2" width="14.42578125" style="11" bestFit="1" customWidth="1"/>
  </cols>
  <sheetData>
    <row r="1" spans="1:25">
      <c r="A1" s="7" t="s">
        <v>148</v>
      </c>
      <c r="B1" s="10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>
      <c r="A2" s="9" t="s">
        <v>122</v>
      </c>
      <c r="B2" s="79">
        <v>44849917</v>
      </c>
      <c r="F2" s="8"/>
      <c r="J2" s="2"/>
      <c r="K2" s="2"/>
      <c r="L2" s="2"/>
      <c r="M2" s="2"/>
      <c r="N2" s="2"/>
      <c r="O2" s="2"/>
      <c r="P2" s="2"/>
      <c r="Q2" s="2"/>
    </row>
    <row r="3" spans="1:25">
      <c r="A3" s="9" t="s">
        <v>110</v>
      </c>
      <c r="B3" s="80">
        <v>100</v>
      </c>
    </row>
    <row r="4" spans="1:25">
      <c r="A4" s="9" t="s">
        <v>121</v>
      </c>
      <c r="B4" s="81">
        <v>76.099999999999994</v>
      </c>
    </row>
    <row r="5" spans="1:25">
      <c r="A5" s="9" t="s">
        <v>106</v>
      </c>
      <c r="B5" s="79">
        <f>B2*(B3/100)*(B4/100)</f>
        <v>34130786.836999997</v>
      </c>
    </row>
    <row r="6" spans="1:25">
      <c r="A6" s="9" t="s">
        <v>107</v>
      </c>
      <c r="B6" s="79">
        <v>34000000</v>
      </c>
    </row>
    <row r="7" spans="1:25">
      <c r="A7" s="9" t="s">
        <v>111</v>
      </c>
      <c r="B7" s="82"/>
    </row>
    <row r="8" spans="1:25">
      <c r="A8" s="9" t="s">
        <v>108</v>
      </c>
      <c r="B8" s="83"/>
      <c r="C8" s="9"/>
    </row>
    <row r="9" spans="1:25">
      <c r="A9" s="9" t="s">
        <v>109</v>
      </c>
      <c r="B9" s="7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14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4" sqref="A4"/>
      <selection pane="bottomRight" sqref="A1:D1"/>
    </sheetView>
  </sheetViews>
  <sheetFormatPr defaultColWidth="9.140625" defaultRowHeight="12.75"/>
  <cols>
    <col min="1" max="1" width="16.85546875" style="1" customWidth="1"/>
    <col min="2" max="2" width="4.85546875" style="2" bestFit="1" customWidth="1"/>
    <col min="3" max="3" width="12.85546875" style="2" customWidth="1"/>
    <col min="4" max="4" width="12.85546875" style="124" customWidth="1"/>
    <col min="5" max="5" width="12.85546875" style="125" customWidth="1"/>
    <col min="6" max="6" width="12.85546875" style="95" customWidth="1"/>
    <col min="7" max="8" width="12.85546875" style="100" customWidth="1"/>
    <col min="9" max="9" width="12.85546875" style="111" customWidth="1"/>
    <col min="10" max="10" width="12.85546875" style="110" customWidth="1"/>
    <col min="11" max="13" width="12.85546875" style="100" customWidth="1"/>
    <col min="14" max="14" width="12.85546875" style="68" customWidth="1"/>
    <col min="15" max="15" width="12.85546875" style="130" customWidth="1"/>
    <col min="16" max="19" width="12.85546875" style="1" hidden="1" customWidth="1"/>
    <col min="20" max="20" width="12.85546875" style="170" customWidth="1"/>
    <col min="21" max="25" width="12.85546875" style="1" hidden="1" customWidth="1"/>
    <col min="26" max="26" width="12.140625" style="1" bestFit="1" customWidth="1"/>
    <col min="27" max="27" width="11.85546875" style="1" customWidth="1"/>
    <col min="28" max="28" width="12.140625" style="1" bestFit="1" customWidth="1"/>
    <col min="29" max="33" width="11.85546875" style="1" customWidth="1"/>
    <col min="34" max="35" width="11.85546875" style="75" customWidth="1"/>
    <col min="36" max="41" width="11.85546875" style="1" customWidth="1"/>
    <col min="42" max="43" width="11.85546875" style="75" customWidth="1"/>
    <col min="44" max="45" width="11.85546875" style="189" customWidth="1"/>
    <col min="46" max="48" width="11.85546875" style="1" customWidth="1"/>
    <col min="49" max="49" width="11.85546875" style="13" customWidth="1"/>
    <col min="50" max="50" width="60.5703125" style="68" bestFit="1" customWidth="1"/>
    <col min="51" max="16384" width="9.140625" style="1"/>
  </cols>
  <sheetData>
    <row r="1" spans="1:55">
      <c r="A1" s="231" t="s">
        <v>127</v>
      </c>
      <c r="B1" s="231"/>
      <c r="C1" s="231"/>
      <c r="D1" s="231"/>
      <c r="E1" s="118" t="s">
        <v>119</v>
      </c>
      <c r="F1" s="91">
        <v>43035</v>
      </c>
      <c r="G1" s="96"/>
      <c r="H1" s="96"/>
      <c r="I1" s="96"/>
      <c r="J1" s="96"/>
      <c r="K1" s="96"/>
      <c r="L1" s="96"/>
      <c r="M1" s="96"/>
      <c r="N1" s="96"/>
      <c r="O1" s="129"/>
      <c r="P1" s="62"/>
      <c r="Q1" s="62"/>
      <c r="R1" s="62"/>
      <c r="S1" s="62"/>
      <c r="T1" s="96"/>
      <c r="U1" s="62"/>
      <c r="V1" s="62"/>
      <c r="W1" s="62"/>
      <c r="X1" s="62"/>
      <c r="Y1" s="62"/>
      <c r="Z1" s="62"/>
      <c r="AA1" s="12"/>
      <c r="AB1" s="13"/>
      <c r="AC1" s="13"/>
      <c r="AD1" s="13"/>
      <c r="AE1" s="13"/>
      <c r="AF1" s="13"/>
      <c r="AG1" s="13"/>
      <c r="AH1" s="70"/>
      <c r="AI1" s="70"/>
      <c r="AJ1" s="13"/>
      <c r="AK1" s="13"/>
      <c r="AL1" s="13"/>
      <c r="AM1" s="13"/>
      <c r="AN1" s="13"/>
      <c r="AO1" s="13"/>
      <c r="AP1" s="70"/>
      <c r="AQ1" s="70"/>
      <c r="AR1" s="180"/>
      <c r="AS1" s="180"/>
      <c r="AT1" s="13"/>
      <c r="AU1" s="13"/>
      <c r="AV1" s="13"/>
    </row>
    <row r="2" spans="1:55" s="3" customFormat="1" ht="27" customHeight="1">
      <c r="A2" s="206" t="s">
        <v>0</v>
      </c>
      <c r="B2" s="208" t="s">
        <v>1</v>
      </c>
      <c r="C2" s="242" t="s">
        <v>128</v>
      </c>
      <c r="D2" s="195" t="s">
        <v>116</v>
      </c>
      <c r="E2" s="195"/>
      <c r="F2" s="195"/>
      <c r="G2" s="195"/>
      <c r="H2" s="202"/>
      <c r="I2" s="240" t="s">
        <v>131</v>
      </c>
      <c r="J2" s="214" t="s">
        <v>132</v>
      </c>
      <c r="K2" s="232" t="s">
        <v>133</v>
      </c>
      <c r="L2" s="233"/>
      <c r="M2" s="195" t="s">
        <v>134</v>
      </c>
      <c r="N2" s="211" t="s">
        <v>105</v>
      </c>
      <c r="O2" s="202" t="s">
        <v>126</v>
      </c>
      <c r="P2" s="213" t="s">
        <v>115</v>
      </c>
      <c r="Q2" s="213"/>
      <c r="R2" s="213"/>
      <c r="S2" s="213"/>
      <c r="T2" s="227" t="s">
        <v>137</v>
      </c>
      <c r="U2" s="229" t="s">
        <v>118</v>
      </c>
      <c r="V2" s="195" t="s">
        <v>103</v>
      </c>
      <c r="W2" s="229" t="s">
        <v>104</v>
      </c>
      <c r="X2" s="202" t="s">
        <v>149</v>
      </c>
      <c r="Y2" s="216" t="s">
        <v>150</v>
      </c>
      <c r="Z2" s="218" t="s">
        <v>112</v>
      </c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134"/>
    </row>
    <row r="3" spans="1:55" s="3" customFormat="1" ht="15" customHeight="1">
      <c r="A3" s="206"/>
      <c r="B3" s="208"/>
      <c r="C3" s="242"/>
      <c r="D3" s="236" t="s">
        <v>123</v>
      </c>
      <c r="E3" s="197" t="s">
        <v>129</v>
      </c>
      <c r="F3" s="238" t="s">
        <v>130</v>
      </c>
      <c r="G3" s="195" t="s">
        <v>101</v>
      </c>
      <c r="H3" s="202" t="s">
        <v>102</v>
      </c>
      <c r="I3" s="240"/>
      <c r="J3" s="214"/>
      <c r="K3" s="195" t="s">
        <v>114</v>
      </c>
      <c r="L3" s="195" t="s">
        <v>117</v>
      </c>
      <c r="M3" s="195"/>
      <c r="N3" s="211"/>
      <c r="O3" s="202"/>
      <c r="P3" s="199" t="s">
        <v>135</v>
      </c>
      <c r="Q3" s="200"/>
      <c r="R3" s="201" t="s">
        <v>136</v>
      </c>
      <c r="S3" s="200"/>
      <c r="T3" s="227"/>
      <c r="U3" s="229"/>
      <c r="V3" s="195"/>
      <c r="W3" s="229"/>
      <c r="X3" s="202"/>
      <c r="Y3" s="216"/>
      <c r="Z3" s="201" t="s">
        <v>124</v>
      </c>
      <c r="AA3" s="200"/>
      <c r="AB3" s="234" t="s">
        <v>125</v>
      </c>
      <c r="AC3" s="235"/>
      <c r="AD3" s="194" t="s">
        <v>138</v>
      </c>
      <c r="AE3" s="194"/>
      <c r="AF3" s="194" t="s">
        <v>139</v>
      </c>
      <c r="AG3" s="194"/>
      <c r="AH3" s="194" t="s">
        <v>140</v>
      </c>
      <c r="AI3" s="194"/>
      <c r="AJ3" s="194" t="s">
        <v>141</v>
      </c>
      <c r="AK3" s="194"/>
      <c r="AL3" s="194" t="s">
        <v>142</v>
      </c>
      <c r="AM3" s="194"/>
      <c r="AN3" s="194" t="s">
        <v>143</v>
      </c>
      <c r="AO3" s="226"/>
      <c r="AP3" s="219" t="s">
        <v>144</v>
      </c>
      <c r="AQ3" s="220"/>
      <c r="AR3" s="221" t="s">
        <v>145</v>
      </c>
      <c r="AS3" s="222"/>
      <c r="AT3" s="223" t="s">
        <v>146</v>
      </c>
      <c r="AU3" s="224"/>
      <c r="AV3" s="223" t="s">
        <v>147</v>
      </c>
      <c r="AW3" s="225"/>
      <c r="AX3" s="135"/>
    </row>
    <row r="4" spans="1:55" s="4" customFormat="1">
      <c r="A4" s="207"/>
      <c r="B4" s="209"/>
      <c r="C4" s="243"/>
      <c r="D4" s="237"/>
      <c r="E4" s="198"/>
      <c r="F4" s="239"/>
      <c r="G4" s="196"/>
      <c r="H4" s="203"/>
      <c r="I4" s="241"/>
      <c r="J4" s="215"/>
      <c r="K4" s="196"/>
      <c r="L4" s="196"/>
      <c r="M4" s="210"/>
      <c r="N4" s="212"/>
      <c r="O4" s="203"/>
      <c r="P4" s="131" t="s">
        <v>120</v>
      </c>
      <c r="Q4" s="58" t="s">
        <v>117</v>
      </c>
      <c r="R4" s="59" t="s">
        <v>120</v>
      </c>
      <c r="S4" s="38" t="s">
        <v>117</v>
      </c>
      <c r="T4" s="228"/>
      <c r="U4" s="230"/>
      <c r="V4" s="196"/>
      <c r="W4" s="230"/>
      <c r="X4" s="203"/>
      <c r="Y4" s="217"/>
      <c r="Z4" s="30" t="s">
        <v>113</v>
      </c>
      <c r="AA4" s="31" t="s">
        <v>117</v>
      </c>
      <c r="AB4" s="30" t="s">
        <v>113</v>
      </c>
      <c r="AC4" s="31" t="s">
        <v>117</v>
      </c>
      <c r="AD4" s="41" t="s">
        <v>113</v>
      </c>
      <c r="AE4" s="31" t="s">
        <v>117</v>
      </c>
      <c r="AF4" s="14" t="s">
        <v>113</v>
      </c>
      <c r="AG4" s="31" t="s">
        <v>117</v>
      </c>
      <c r="AH4" s="71" t="s">
        <v>113</v>
      </c>
      <c r="AI4" s="72" t="s">
        <v>117</v>
      </c>
      <c r="AJ4" s="14" t="s">
        <v>113</v>
      </c>
      <c r="AK4" s="31" t="s">
        <v>117</v>
      </c>
      <c r="AL4" s="15" t="s">
        <v>113</v>
      </c>
      <c r="AM4" s="31" t="s">
        <v>117</v>
      </c>
      <c r="AN4" s="30" t="s">
        <v>113</v>
      </c>
      <c r="AO4" s="31" t="s">
        <v>117</v>
      </c>
      <c r="AP4" s="85" t="s">
        <v>113</v>
      </c>
      <c r="AQ4" s="72" t="s">
        <v>117</v>
      </c>
      <c r="AR4" s="181" t="s">
        <v>113</v>
      </c>
      <c r="AS4" s="182" t="s">
        <v>117</v>
      </c>
      <c r="AT4" s="14" t="s">
        <v>113</v>
      </c>
      <c r="AU4" s="31" t="s">
        <v>117</v>
      </c>
      <c r="AV4" s="15" t="s">
        <v>113</v>
      </c>
      <c r="AW4" s="31" t="s">
        <v>117</v>
      </c>
      <c r="AX4" s="136"/>
    </row>
    <row r="5" spans="1:55">
      <c r="A5" s="16" t="s">
        <v>2</v>
      </c>
      <c r="B5" s="17">
        <v>1</v>
      </c>
      <c r="C5" s="87">
        <v>7.2812087946909658E-3</v>
      </c>
      <c r="D5" s="119">
        <v>284959.64273157553</v>
      </c>
      <c r="E5" s="171">
        <v>259611.90468173605</v>
      </c>
      <c r="F5" s="92">
        <f>C5*Allocations!$B$6</f>
        <v>247561.09901949283</v>
      </c>
      <c r="G5" s="97">
        <f t="shared" ref="G5:G36" si="0">SUM(D5:F5)</f>
        <v>792132.64643280441</v>
      </c>
      <c r="H5" s="64">
        <f t="shared" ref="H5:H36" si="1">SUM(D5:F5)/3</f>
        <v>264044.21547760145</v>
      </c>
      <c r="I5" s="102">
        <v>592583.25331674458</v>
      </c>
      <c r="J5" s="103">
        <f>F5+I5</f>
        <v>840144.35233623744</v>
      </c>
      <c r="K5" s="115">
        <f>Z5+AB5+AD5+AF5+AH5+AJ5+AL5+AN5+AP5+AR5+AT5+AV5</f>
        <v>704794.5</v>
      </c>
      <c r="L5" s="115">
        <f>AA5+AC5+AE5+AG5+AI5+AK5+AM5+AO5+AQ5+AS5+AU5+AW5</f>
        <v>563835.6</v>
      </c>
      <c r="M5" s="116">
        <f>J5-L5</f>
        <v>276308.75233623746</v>
      </c>
      <c r="N5" s="126">
        <f t="shared" ref="N5:N36" si="2">M5/H5</f>
        <v>1.0464487996317284</v>
      </c>
      <c r="O5" s="132">
        <f>(F5*6)+M5</f>
        <v>1761675.3464531945</v>
      </c>
      <c r="P5" s="46"/>
      <c r="Q5" s="18"/>
      <c r="R5" s="18"/>
      <c r="S5" s="18"/>
      <c r="T5" s="167">
        <f t="shared" ref="T5:T68" si="3">IF(((M5-G5)-(Q5+S5))&gt;0,((M5-G5)-(Q5+S5)),0)</f>
        <v>0</v>
      </c>
      <c r="U5" s="48">
        <f t="shared" ref="U5:U36" si="4">IF(T5&gt;0,0,F5)</f>
        <v>247561.09901949283</v>
      </c>
      <c r="V5" s="49">
        <f t="shared" ref="V5:V36" si="5">IF(U5&gt;0.01,F5/$U$104,0)</f>
        <v>7.8080132055168916E-3</v>
      </c>
      <c r="W5" s="46">
        <f>IF(V5&gt;0.000000001,V5*$T$104,0)</f>
        <v>12037.160447444614</v>
      </c>
      <c r="X5" s="32">
        <f>C5*Allocations!$B$9</f>
        <v>0</v>
      </c>
      <c r="Y5" s="47">
        <f>I5-L5+W5+X5-T5</f>
        <v>40784.813764189217</v>
      </c>
      <c r="Z5" s="69">
        <v>704794.5</v>
      </c>
      <c r="AA5" s="64">
        <v>563835.6</v>
      </c>
      <c r="AB5" s="36"/>
      <c r="AC5" s="139"/>
      <c r="AD5" s="63"/>
      <c r="AE5" s="64"/>
      <c r="AF5" s="140"/>
      <c r="AG5" s="138"/>
      <c r="AH5" s="63"/>
      <c r="AI5" s="64"/>
      <c r="AJ5" s="60"/>
      <c r="AK5" s="39"/>
      <c r="AL5" s="63"/>
      <c r="AM5" s="141"/>
      <c r="AN5" s="63"/>
      <c r="AO5" s="141"/>
      <c r="AP5" s="63"/>
      <c r="AQ5" s="141"/>
      <c r="AR5" s="183"/>
      <c r="AS5" s="184"/>
      <c r="AT5" s="63"/>
      <c r="AU5" s="64"/>
      <c r="AV5" s="142"/>
      <c r="AW5" s="143"/>
    </row>
    <row r="6" spans="1:55">
      <c r="A6" s="16" t="s">
        <v>3</v>
      </c>
      <c r="B6" s="17">
        <v>2</v>
      </c>
      <c r="C6" s="87">
        <v>8.2289554523005282E-3</v>
      </c>
      <c r="D6" s="120">
        <v>326970.44993706548</v>
      </c>
      <c r="E6" s="172">
        <v>324835.79421690118</v>
      </c>
      <c r="F6" s="92">
        <f>C6*Allocations!$B$6</f>
        <v>279784.48537821794</v>
      </c>
      <c r="G6" s="97">
        <f t="shared" si="0"/>
        <v>931590.72953218454</v>
      </c>
      <c r="H6" s="64">
        <f t="shared" si="1"/>
        <v>310530.24317739485</v>
      </c>
      <c r="I6" s="102">
        <v>-1543529.8614324238</v>
      </c>
      <c r="J6" s="103">
        <f t="shared" ref="J6:J69" si="6">F6+I6</f>
        <v>-1263745.3760542059</v>
      </c>
      <c r="K6" s="115">
        <f>Z6+AB6+AD6+AF6+AH6+AJ6+AL6+AN6+AP6+AR6+AT6+AV6</f>
        <v>0</v>
      </c>
      <c r="L6" s="115">
        <f>AA6+AC6+AE6+AG6+AI6+AK6+AM6+AO6+AQ6+AS6+AU6+AW6</f>
        <v>0</v>
      </c>
      <c r="M6" s="116">
        <f>J6-L6</f>
        <v>-1263745.3760542059</v>
      </c>
      <c r="N6" s="127">
        <f t="shared" si="2"/>
        <v>-4.0696370283401775</v>
      </c>
      <c r="O6" s="132">
        <f t="shared" ref="O6:O69" si="7">(F6*6)+M6</f>
        <v>414961.53621510183</v>
      </c>
      <c r="P6" s="44"/>
      <c r="Q6" s="19"/>
      <c r="R6" s="19"/>
      <c r="S6" s="19"/>
      <c r="T6" s="167">
        <f t="shared" si="3"/>
        <v>0</v>
      </c>
      <c r="U6" s="50">
        <f t="shared" si="4"/>
        <v>279784.48537821794</v>
      </c>
      <c r="V6" s="49">
        <f t="shared" si="5"/>
        <v>8.8243304993562907E-3</v>
      </c>
      <c r="W6" s="44">
        <f>IF(V6&gt;0.000000001,V6*$T$104,0)</f>
        <v>13603.957788772586</v>
      </c>
      <c r="X6" s="33">
        <f>C6*Allocations!$B$9</f>
        <v>0</v>
      </c>
      <c r="Y6" s="47">
        <f t="shared" ref="Y6:Y69" si="8">I6-L6+W6+X6-T6</f>
        <v>-1529925.9036436512</v>
      </c>
      <c r="Z6" s="36"/>
      <c r="AA6" s="39"/>
      <c r="AB6" s="69"/>
      <c r="AC6" s="64"/>
      <c r="AD6" s="63"/>
      <c r="AE6" s="64"/>
      <c r="AF6" s="140"/>
      <c r="AG6" s="138"/>
      <c r="AH6" s="63"/>
      <c r="AI6" s="144"/>
      <c r="AJ6" s="63"/>
      <c r="AK6" s="64"/>
      <c r="AL6" s="63"/>
      <c r="AM6" s="64"/>
      <c r="AN6" s="60"/>
      <c r="AO6" s="39"/>
      <c r="AP6" s="63"/>
      <c r="AQ6" s="64"/>
      <c r="AR6" s="183"/>
      <c r="AS6" s="184"/>
      <c r="AT6" s="68"/>
      <c r="AU6" s="68"/>
      <c r="AV6" s="69"/>
      <c r="AW6" s="64"/>
    </row>
    <row r="7" spans="1:55">
      <c r="A7" s="16" t="s">
        <v>4</v>
      </c>
      <c r="B7" s="17">
        <v>3</v>
      </c>
      <c r="C7" s="87">
        <v>7.2854864095445449E-3</v>
      </c>
      <c r="D7" s="120">
        <v>252504.08245891254</v>
      </c>
      <c r="E7" s="172">
        <v>250433.52132679627</v>
      </c>
      <c r="F7" s="92">
        <f>C7*Allocations!$B$6</f>
        <v>247706.53792451453</v>
      </c>
      <c r="G7" s="97">
        <f t="shared" si="0"/>
        <v>750644.14171022328</v>
      </c>
      <c r="H7" s="64">
        <f t="shared" si="1"/>
        <v>250214.71390340777</v>
      </c>
      <c r="I7" s="102">
        <v>199951.27851698297</v>
      </c>
      <c r="J7" s="103">
        <f t="shared" si="6"/>
        <v>447657.81644149753</v>
      </c>
      <c r="K7" s="116">
        <f t="shared" ref="K7:K69" si="9">Z7+AB7+AD7+AF7+AH7+AJ7+AL7+AN7+AP7+AR7+AT7+AV7</f>
        <v>444118.1</v>
      </c>
      <c r="L7" s="116">
        <f t="shared" ref="L7:L69" si="10">AA7+AC7+AE7+AG7+AI7+AK7+AM7+AO7+AQ7+AS7+AU7+AW7</f>
        <v>355294.48</v>
      </c>
      <c r="M7" s="116">
        <f t="shared" ref="M7:M70" si="11">J7-L7</f>
        <v>92363.336441497551</v>
      </c>
      <c r="N7" s="127">
        <f t="shared" si="2"/>
        <v>0.36913631097311589</v>
      </c>
      <c r="O7" s="132">
        <f t="shared" si="7"/>
        <v>1578602.5639885848</v>
      </c>
      <c r="P7" s="44"/>
      <c r="Q7" s="19"/>
      <c r="R7" s="19"/>
      <c r="S7" s="19"/>
      <c r="T7" s="167">
        <f t="shared" si="3"/>
        <v>0</v>
      </c>
      <c r="U7" s="50">
        <f t="shared" si="4"/>
        <v>247706.53792451453</v>
      </c>
      <c r="V7" s="49">
        <f t="shared" si="5"/>
        <v>7.8126003110657975E-3</v>
      </c>
      <c r="W7" s="44">
        <f>IF(V7&gt;0.000000001,V7*$T$104,0)</f>
        <v>12044.232121637293</v>
      </c>
      <c r="X7" s="33">
        <f>C7*Allocations!$B$9</f>
        <v>0</v>
      </c>
      <c r="Y7" s="47">
        <f t="shared" si="8"/>
        <v>-143298.96936137971</v>
      </c>
      <c r="Z7" s="36"/>
      <c r="AA7" s="39"/>
      <c r="AB7" s="36"/>
      <c r="AC7" s="39"/>
      <c r="AD7" s="63"/>
      <c r="AE7" s="64"/>
      <c r="AF7" s="63"/>
      <c r="AG7" s="64"/>
      <c r="AH7" s="63"/>
      <c r="AI7" s="144"/>
      <c r="AJ7" s="60"/>
      <c r="AK7" s="39"/>
      <c r="AL7" s="63"/>
      <c r="AM7" s="64"/>
      <c r="AN7" s="60"/>
      <c r="AO7" s="39"/>
      <c r="AP7" s="63">
        <v>444118.1</v>
      </c>
      <c r="AQ7" s="144">
        <v>355294.48</v>
      </c>
      <c r="AR7" s="183"/>
      <c r="AS7" s="184"/>
      <c r="AT7" s="60"/>
      <c r="AU7" s="39"/>
      <c r="AV7" s="142"/>
      <c r="AW7" s="145"/>
    </row>
    <row r="8" spans="1:55">
      <c r="A8" s="16" t="s">
        <v>5</v>
      </c>
      <c r="B8" s="17">
        <v>4</v>
      </c>
      <c r="C8" s="87">
        <v>7.1660171991139972E-3</v>
      </c>
      <c r="D8" s="120">
        <v>206002.4570528506</v>
      </c>
      <c r="E8" s="172">
        <v>228829.40182571055</v>
      </c>
      <c r="F8" s="92">
        <f>C8*Allocations!$B$6</f>
        <v>243644.58476987592</v>
      </c>
      <c r="G8" s="97">
        <f t="shared" si="0"/>
        <v>678476.44364843704</v>
      </c>
      <c r="H8" s="64">
        <f t="shared" si="1"/>
        <v>226158.81454947902</v>
      </c>
      <c r="I8" s="102">
        <v>507426.555840505</v>
      </c>
      <c r="J8" s="103">
        <f t="shared" si="6"/>
        <v>751071.14061038091</v>
      </c>
      <c r="K8" s="116">
        <f t="shared" si="9"/>
        <v>578469.25</v>
      </c>
      <c r="L8" s="116">
        <f t="shared" si="10"/>
        <v>462775.4</v>
      </c>
      <c r="M8" s="116">
        <f t="shared" si="11"/>
        <v>288295.74061038089</v>
      </c>
      <c r="N8" s="127">
        <f t="shared" si="2"/>
        <v>1.2747490792462903</v>
      </c>
      <c r="O8" s="132">
        <f t="shared" si="7"/>
        <v>1750163.2492296363</v>
      </c>
      <c r="P8" s="44"/>
      <c r="Q8" s="19"/>
      <c r="R8" s="19"/>
      <c r="S8" s="19"/>
      <c r="T8" s="167">
        <f t="shared" si="3"/>
        <v>0</v>
      </c>
      <c r="U8" s="50">
        <f t="shared" si="4"/>
        <v>243644.58476987592</v>
      </c>
      <c r="V8" s="49">
        <f t="shared" si="5"/>
        <v>7.6844873563357329E-3</v>
      </c>
      <c r="W8" s="44">
        <f t="shared" ref="W8:W71" si="12">IF(V8&gt;0.000000001,V8*$T$104,0)</f>
        <v>11846.727820492875</v>
      </c>
      <c r="X8" s="33">
        <f>C8*Allocations!$B$9</f>
        <v>0</v>
      </c>
      <c r="Y8" s="47">
        <f t="shared" si="8"/>
        <v>56497.883660997846</v>
      </c>
      <c r="Z8" s="36">
        <v>578469.25</v>
      </c>
      <c r="AA8" s="39">
        <v>462775.4</v>
      </c>
      <c r="AB8" s="36"/>
      <c r="AC8" s="39"/>
      <c r="AD8" s="63"/>
      <c r="AE8" s="64"/>
      <c r="AF8" s="140"/>
      <c r="AG8" s="138"/>
      <c r="AH8" s="146"/>
      <c r="AI8" s="64"/>
      <c r="AJ8" s="63"/>
      <c r="AK8" s="64"/>
      <c r="AL8" s="147"/>
      <c r="AM8" s="148"/>
      <c r="AN8" s="63"/>
      <c r="AO8" s="64"/>
      <c r="AP8" s="63"/>
      <c r="AQ8" s="64"/>
      <c r="AR8" s="183"/>
      <c r="AS8" s="184"/>
      <c r="AT8" s="60"/>
      <c r="AU8" s="39"/>
      <c r="AV8" s="142"/>
      <c r="AW8" s="145"/>
    </row>
    <row r="9" spans="1:55">
      <c r="A9" s="20" t="s">
        <v>6</v>
      </c>
      <c r="B9" s="21">
        <v>5</v>
      </c>
      <c r="C9" s="88">
        <v>7.9593725254054684E-3</v>
      </c>
      <c r="D9" s="121">
        <v>273827.4184013675</v>
      </c>
      <c r="E9" s="173">
        <v>282550.26197522844</v>
      </c>
      <c r="F9" s="93">
        <f>C9*Allocations!$B$6</f>
        <v>270618.66586378595</v>
      </c>
      <c r="G9" s="98">
        <f t="shared" si="0"/>
        <v>826996.34624038194</v>
      </c>
      <c r="H9" s="78">
        <f t="shared" si="1"/>
        <v>275665.44874679396</v>
      </c>
      <c r="I9" s="104">
        <v>185680.0485164843</v>
      </c>
      <c r="J9" s="105">
        <f t="shared" si="6"/>
        <v>456298.71438027022</v>
      </c>
      <c r="K9" s="117">
        <f t="shared" si="9"/>
        <v>842919.8</v>
      </c>
      <c r="L9" s="117">
        <f t="shared" si="10"/>
        <v>674335.84</v>
      </c>
      <c r="M9" s="117">
        <f t="shared" si="11"/>
        <v>-218037.12561972975</v>
      </c>
      <c r="N9" s="128">
        <f t="shared" si="2"/>
        <v>-0.79094832744165422</v>
      </c>
      <c r="O9" s="133">
        <f t="shared" si="7"/>
        <v>1405674.8695629861</v>
      </c>
      <c r="P9" s="45"/>
      <c r="Q9" s="22"/>
      <c r="R9" s="22"/>
      <c r="S9" s="22"/>
      <c r="T9" s="168">
        <f t="shared" si="3"/>
        <v>0</v>
      </c>
      <c r="U9" s="51">
        <f t="shared" si="4"/>
        <v>270618.66586378595</v>
      </c>
      <c r="V9" s="52">
        <f t="shared" si="5"/>
        <v>8.5352429161636087E-3</v>
      </c>
      <c r="W9" s="45">
        <f t="shared" si="12"/>
        <v>13158.288252789271</v>
      </c>
      <c r="X9" s="34">
        <f>C9*Allocations!$B$9</f>
        <v>0</v>
      </c>
      <c r="Y9" s="61">
        <f t="shared" si="8"/>
        <v>-475497.50323072635</v>
      </c>
      <c r="Z9" s="149">
        <v>842919.8</v>
      </c>
      <c r="AA9" s="150">
        <v>674335.84</v>
      </c>
      <c r="AB9" s="149"/>
      <c r="AC9" s="150"/>
      <c r="AD9" s="77"/>
      <c r="AE9" s="78"/>
      <c r="AF9" s="77"/>
      <c r="AG9" s="78"/>
      <c r="AH9" s="77"/>
      <c r="AI9" s="78"/>
      <c r="AJ9" s="151"/>
      <c r="AK9" s="150"/>
      <c r="AL9" s="77"/>
      <c r="AM9" s="78"/>
      <c r="AN9" s="151"/>
      <c r="AO9" s="150"/>
      <c r="AP9" s="77"/>
      <c r="AQ9" s="78"/>
      <c r="AR9" s="185"/>
      <c r="AS9" s="186"/>
      <c r="AT9" s="151"/>
      <c r="AU9" s="150"/>
      <c r="AV9" s="152"/>
      <c r="AW9" s="153"/>
    </row>
    <row r="10" spans="1:55">
      <c r="A10" s="23" t="s">
        <v>7</v>
      </c>
      <c r="B10" s="17">
        <v>6</v>
      </c>
      <c r="C10" s="87">
        <v>2.003925727820061E-2</v>
      </c>
      <c r="D10" s="120">
        <v>654198.78410715156</v>
      </c>
      <c r="E10" s="172">
        <v>662104.66465178889</v>
      </c>
      <c r="F10" s="92">
        <f>C10*Allocations!$B$6</f>
        <v>681334.7474588207</v>
      </c>
      <c r="G10" s="97">
        <f t="shared" si="0"/>
        <v>1997638.1962177611</v>
      </c>
      <c r="H10" s="64">
        <f t="shared" si="1"/>
        <v>665879.39873925375</v>
      </c>
      <c r="I10" s="102">
        <v>1269335.4450390977</v>
      </c>
      <c r="J10" s="103">
        <f t="shared" si="6"/>
        <v>1950670.1924979184</v>
      </c>
      <c r="K10" s="116">
        <f t="shared" si="9"/>
        <v>0</v>
      </c>
      <c r="L10" s="116">
        <f t="shared" si="10"/>
        <v>0</v>
      </c>
      <c r="M10" s="116">
        <f t="shared" si="11"/>
        <v>1950670.1924979184</v>
      </c>
      <c r="N10" s="127">
        <f t="shared" si="2"/>
        <v>2.9294646991500715</v>
      </c>
      <c r="O10" s="132">
        <f t="shared" si="7"/>
        <v>6038678.6772508426</v>
      </c>
      <c r="P10" s="44"/>
      <c r="Q10" s="19"/>
      <c r="R10" s="19"/>
      <c r="S10" s="19"/>
      <c r="T10" s="167">
        <f t="shared" si="3"/>
        <v>0</v>
      </c>
      <c r="U10" s="50">
        <f t="shared" si="4"/>
        <v>681334.7474588207</v>
      </c>
      <c r="V10" s="49">
        <f t="shared" si="5"/>
        <v>2.1489122186830755E-2</v>
      </c>
      <c r="W10" s="44">
        <f t="shared" si="12"/>
        <v>33128.531526414066</v>
      </c>
      <c r="X10" s="33">
        <f>C10*Allocations!$B$9</f>
        <v>0</v>
      </c>
      <c r="Y10" s="47">
        <f t="shared" si="8"/>
        <v>1302463.9765655117</v>
      </c>
      <c r="Z10" s="36"/>
      <c r="AA10" s="39"/>
      <c r="AB10" s="69"/>
      <c r="AC10" s="64"/>
      <c r="AD10" s="63"/>
      <c r="AE10" s="64"/>
      <c r="AF10" s="140"/>
      <c r="AG10" s="138"/>
      <c r="AH10" s="63"/>
      <c r="AI10" s="64"/>
      <c r="AJ10" s="63"/>
      <c r="AK10" s="64"/>
      <c r="AL10" s="63"/>
      <c r="AM10" s="64"/>
      <c r="AN10" s="63"/>
      <c r="AO10" s="64"/>
      <c r="AP10" s="63"/>
      <c r="AQ10" s="64"/>
      <c r="AR10" s="183"/>
      <c r="AS10" s="184"/>
      <c r="AT10" s="60"/>
      <c r="AU10" s="39"/>
      <c r="AV10" s="142"/>
      <c r="AW10" s="145"/>
      <c r="AY10" s="68"/>
      <c r="AZ10" s="68"/>
      <c r="BA10" s="68"/>
      <c r="BB10" s="68"/>
      <c r="BC10" s="68"/>
    </row>
    <row r="11" spans="1:55">
      <c r="A11" s="23" t="s">
        <v>8</v>
      </c>
      <c r="B11" s="17">
        <v>7</v>
      </c>
      <c r="C11" s="87">
        <v>1.1580190774441194E-2</v>
      </c>
      <c r="D11" s="120">
        <v>332913.13065078721</v>
      </c>
      <c r="E11" s="172">
        <v>398323.0161037498</v>
      </c>
      <c r="F11" s="92">
        <f>C11*Allocations!$B$6</f>
        <v>393726.48633100057</v>
      </c>
      <c r="G11" s="97">
        <f t="shared" si="0"/>
        <v>1124962.6330855377</v>
      </c>
      <c r="H11" s="64">
        <f t="shared" si="1"/>
        <v>374987.54436184588</v>
      </c>
      <c r="I11" s="102">
        <v>1235973.9495341661</v>
      </c>
      <c r="J11" s="103">
        <f t="shared" si="6"/>
        <v>1629700.4358651666</v>
      </c>
      <c r="K11" s="116">
        <f t="shared" si="9"/>
        <v>756740.92999999993</v>
      </c>
      <c r="L11" s="116">
        <f t="shared" si="10"/>
        <v>605392.74</v>
      </c>
      <c r="M11" s="116">
        <f t="shared" si="11"/>
        <v>1024307.6958651666</v>
      </c>
      <c r="N11" s="127">
        <f t="shared" si="2"/>
        <v>2.7315779184301556</v>
      </c>
      <c r="O11" s="132">
        <f t="shared" si="7"/>
        <v>3386666.6138511701</v>
      </c>
      <c r="P11" s="44"/>
      <c r="Q11" s="19"/>
      <c r="R11" s="19"/>
      <c r="S11" s="19"/>
      <c r="T11" s="167">
        <f t="shared" si="3"/>
        <v>0</v>
      </c>
      <c r="U11" s="50">
        <f t="shared" si="4"/>
        <v>393726.48633100057</v>
      </c>
      <c r="V11" s="49">
        <f t="shared" si="5"/>
        <v>1.241803181844881E-2</v>
      </c>
      <c r="W11" s="44">
        <f t="shared" si="12"/>
        <v>19144.15838007606</v>
      </c>
      <c r="X11" s="33">
        <f>C11*Allocations!$B$9</f>
        <v>0</v>
      </c>
      <c r="Y11" s="47">
        <f t="shared" si="8"/>
        <v>649725.3679142422</v>
      </c>
      <c r="Z11" s="36"/>
      <c r="AA11" s="39"/>
      <c r="AB11" s="69">
        <v>440669.85</v>
      </c>
      <c r="AC11" s="64">
        <v>352535.88</v>
      </c>
      <c r="AD11" s="63"/>
      <c r="AE11" s="64"/>
      <c r="AF11" s="140"/>
      <c r="AG11" s="138"/>
      <c r="AH11" s="63">
        <v>316071.08</v>
      </c>
      <c r="AI11" s="64">
        <v>252856.86</v>
      </c>
      <c r="AJ11" s="60"/>
      <c r="AK11" s="39"/>
      <c r="AL11" s="63"/>
      <c r="AM11" s="64"/>
      <c r="AN11" s="63"/>
      <c r="AO11" s="64"/>
      <c r="AP11" s="63"/>
      <c r="AQ11" s="64"/>
      <c r="AR11" s="183"/>
      <c r="AS11" s="184"/>
      <c r="AT11" s="60"/>
      <c r="AU11" s="39"/>
      <c r="AV11" s="142"/>
      <c r="AW11" s="145"/>
    </row>
    <row r="12" spans="1:55">
      <c r="A12" s="23" t="s">
        <v>9</v>
      </c>
      <c r="B12" s="17">
        <v>8</v>
      </c>
      <c r="C12" s="87">
        <v>9.0696773508547185E-3</v>
      </c>
      <c r="D12" s="120">
        <v>281357.94231335819</v>
      </c>
      <c r="E12" s="172">
        <v>290717.63350386568</v>
      </c>
      <c r="F12" s="92">
        <f>C12*Allocations!$B$6</f>
        <v>308369.02992906043</v>
      </c>
      <c r="G12" s="97">
        <f t="shared" si="0"/>
        <v>880444.60574628436</v>
      </c>
      <c r="H12" s="64">
        <f t="shared" si="1"/>
        <v>293481.53524876147</v>
      </c>
      <c r="I12" s="102">
        <v>753616.86929510545</v>
      </c>
      <c r="J12" s="103">
        <f t="shared" si="6"/>
        <v>1061985.8992241658</v>
      </c>
      <c r="K12" s="116">
        <f t="shared" si="9"/>
        <v>696007.45</v>
      </c>
      <c r="L12" s="116">
        <f t="shared" si="10"/>
        <v>556805.96</v>
      </c>
      <c r="M12" s="116">
        <f t="shared" si="11"/>
        <v>505179.93922416586</v>
      </c>
      <c r="N12" s="127">
        <f t="shared" si="2"/>
        <v>1.7213346618074767</v>
      </c>
      <c r="O12" s="132">
        <f t="shared" si="7"/>
        <v>2355394.1187985283</v>
      </c>
      <c r="P12" s="44"/>
      <c r="Q12" s="19"/>
      <c r="R12" s="19"/>
      <c r="S12" s="19"/>
      <c r="T12" s="167">
        <f t="shared" si="3"/>
        <v>0</v>
      </c>
      <c r="U12" s="50">
        <f t="shared" si="4"/>
        <v>308369.02992906043</v>
      </c>
      <c r="V12" s="49">
        <f t="shared" si="5"/>
        <v>9.7258796612021536E-3</v>
      </c>
      <c r="W12" s="44">
        <f t="shared" si="12"/>
        <v>14993.823767063981</v>
      </c>
      <c r="X12" s="33">
        <f>C12*Allocations!$B$9</f>
        <v>0</v>
      </c>
      <c r="Y12" s="47">
        <f t="shared" si="8"/>
        <v>211804.73306216949</v>
      </c>
      <c r="Z12" s="69">
        <v>696007.45</v>
      </c>
      <c r="AA12" s="64">
        <v>556805.96</v>
      </c>
      <c r="AB12" s="36"/>
      <c r="AC12" s="39"/>
      <c r="AD12" s="63"/>
      <c r="AE12" s="64"/>
      <c r="AF12" s="140"/>
      <c r="AG12" s="138"/>
      <c r="AH12" s="63"/>
      <c r="AI12" s="64"/>
      <c r="AJ12" s="60"/>
      <c r="AK12" s="39"/>
      <c r="AL12" s="63"/>
      <c r="AM12" s="64"/>
      <c r="AN12" s="63"/>
      <c r="AO12" s="64"/>
      <c r="AP12" s="63"/>
      <c r="AQ12" s="64"/>
      <c r="AR12" s="183"/>
      <c r="AS12" s="184"/>
      <c r="AT12" s="63"/>
      <c r="AU12" s="64"/>
      <c r="AV12" s="66"/>
      <c r="AW12" s="67"/>
    </row>
    <row r="13" spans="1:55">
      <c r="A13" s="23" t="s">
        <v>10</v>
      </c>
      <c r="B13" s="17">
        <v>9</v>
      </c>
      <c r="C13" s="87">
        <v>1.0302637627405393E-2</v>
      </c>
      <c r="D13" s="120">
        <v>390627.25272026082</v>
      </c>
      <c r="E13" s="172">
        <v>420961.19793660159</v>
      </c>
      <c r="F13" s="92">
        <f>C13*Allocations!$B$6</f>
        <v>350289.67933178338</v>
      </c>
      <c r="G13" s="97">
        <f t="shared" si="0"/>
        <v>1161878.1299886459</v>
      </c>
      <c r="H13" s="64">
        <f t="shared" si="1"/>
        <v>387292.7099962153</v>
      </c>
      <c r="I13" s="102">
        <v>1339892.2667340185</v>
      </c>
      <c r="J13" s="103">
        <f t="shared" si="6"/>
        <v>1690181.9460658019</v>
      </c>
      <c r="K13" s="116">
        <f t="shared" si="9"/>
        <v>275408.75</v>
      </c>
      <c r="L13" s="116">
        <f t="shared" si="10"/>
        <v>220327</v>
      </c>
      <c r="M13" s="116">
        <f t="shared" si="11"/>
        <v>1469854.9460658019</v>
      </c>
      <c r="N13" s="127">
        <f t="shared" si="2"/>
        <v>3.7952042683172778</v>
      </c>
      <c r="O13" s="132">
        <f t="shared" si="7"/>
        <v>3571593.0220565023</v>
      </c>
      <c r="P13" s="44"/>
      <c r="Q13" s="19"/>
      <c r="R13" s="19"/>
      <c r="S13" s="19"/>
      <c r="T13" s="167">
        <f t="shared" si="3"/>
        <v>307976.81607715599</v>
      </c>
      <c r="U13" s="50">
        <f t="shared" si="4"/>
        <v>0</v>
      </c>
      <c r="V13" s="49">
        <f t="shared" si="5"/>
        <v>0</v>
      </c>
      <c r="W13" s="44">
        <f t="shared" si="12"/>
        <v>0</v>
      </c>
      <c r="X13" s="33">
        <f>C13*Allocations!$B$9</f>
        <v>0</v>
      </c>
      <c r="Y13" s="47">
        <f t="shared" si="8"/>
        <v>811588.45065686246</v>
      </c>
      <c r="Z13" s="36"/>
      <c r="AA13" s="39"/>
      <c r="AB13" s="69">
        <v>275408.75</v>
      </c>
      <c r="AC13" s="64">
        <v>220327</v>
      </c>
      <c r="AD13" s="63"/>
      <c r="AE13" s="64"/>
      <c r="AF13" s="140"/>
      <c r="AG13" s="138"/>
      <c r="AH13" s="63"/>
      <c r="AI13" s="64"/>
      <c r="AJ13" s="60"/>
      <c r="AK13" s="39"/>
      <c r="AL13" s="63"/>
      <c r="AM13" s="64"/>
      <c r="AN13" s="60"/>
      <c r="AO13" s="39"/>
      <c r="AP13" s="63"/>
      <c r="AQ13" s="64"/>
      <c r="AR13" s="183"/>
      <c r="AS13" s="184"/>
      <c r="AT13" s="60"/>
      <c r="AU13" s="39"/>
      <c r="AV13" s="142"/>
      <c r="AW13" s="145"/>
    </row>
    <row r="14" spans="1:55">
      <c r="A14" s="20" t="s">
        <v>11</v>
      </c>
      <c r="B14" s="21">
        <v>10</v>
      </c>
      <c r="C14" s="88">
        <v>1.0405506541141932E-2</v>
      </c>
      <c r="D14" s="121">
        <v>376560.21306449798</v>
      </c>
      <c r="E14" s="173">
        <v>350093.20822574</v>
      </c>
      <c r="F14" s="93">
        <f>C14*Allocations!$B$6</f>
        <v>353787.22239882569</v>
      </c>
      <c r="G14" s="98">
        <f t="shared" si="0"/>
        <v>1080440.6436890636</v>
      </c>
      <c r="H14" s="78">
        <f t="shared" si="1"/>
        <v>360146.88122968789</v>
      </c>
      <c r="I14" s="104">
        <v>134190.29209251754</v>
      </c>
      <c r="J14" s="105">
        <f t="shared" si="6"/>
        <v>487977.51449134323</v>
      </c>
      <c r="K14" s="117">
        <f t="shared" si="9"/>
        <v>292324.83</v>
      </c>
      <c r="L14" s="117">
        <f t="shared" si="10"/>
        <v>233859.86</v>
      </c>
      <c r="M14" s="117">
        <f t="shared" si="11"/>
        <v>254117.65449134324</v>
      </c>
      <c r="N14" s="128">
        <f t="shared" si="2"/>
        <v>0.70559448862553587</v>
      </c>
      <c r="O14" s="133">
        <f t="shared" si="7"/>
        <v>2376840.9888842972</v>
      </c>
      <c r="P14" s="45"/>
      <c r="Q14" s="22"/>
      <c r="R14" s="22"/>
      <c r="S14" s="22"/>
      <c r="T14" s="168">
        <f t="shared" si="3"/>
        <v>0</v>
      </c>
      <c r="U14" s="51">
        <f t="shared" si="4"/>
        <v>353787.22239882569</v>
      </c>
      <c r="V14" s="52">
        <f t="shared" si="5"/>
        <v>1.1158357736227632E-2</v>
      </c>
      <c r="W14" s="45">
        <f t="shared" si="12"/>
        <v>17202.192012950778</v>
      </c>
      <c r="X14" s="34">
        <f>C14*Allocations!$B$9</f>
        <v>0</v>
      </c>
      <c r="Y14" s="61">
        <f t="shared" si="8"/>
        <v>-82467.375894531666</v>
      </c>
      <c r="Z14" s="159">
        <v>292324.83</v>
      </c>
      <c r="AA14" s="78">
        <v>233859.86</v>
      </c>
      <c r="AB14" s="149"/>
      <c r="AC14" s="150"/>
      <c r="AD14" s="77"/>
      <c r="AE14" s="78"/>
      <c r="AF14" s="154"/>
      <c r="AG14" s="155"/>
      <c r="AH14" s="77"/>
      <c r="AI14" s="78"/>
      <c r="AJ14" s="77"/>
      <c r="AK14" s="78"/>
      <c r="AL14" s="77"/>
      <c r="AM14" s="78"/>
      <c r="AN14" s="77"/>
      <c r="AO14" s="78"/>
      <c r="AP14" s="77"/>
      <c r="AQ14" s="78"/>
      <c r="AR14" s="185"/>
      <c r="AS14" s="186"/>
      <c r="AT14" s="77"/>
      <c r="AU14" s="78"/>
      <c r="AV14" s="152"/>
      <c r="AW14" s="153"/>
    </row>
    <row r="15" spans="1:55">
      <c r="A15" s="23" t="s">
        <v>12</v>
      </c>
      <c r="B15" s="17">
        <v>11</v>
      </c>
      <c r="C15" s="87">
        <v>5.1360548369218705E-3</v>
      </c>
      <c r="D15" s="120">
        <v>168292.00080946719</v>
      </c>
      <c r="E15" s="172">
        <v>169658.01943828215</v>
      </c>
      <c r="F15" s="92">
        <f>C15*Allocations!$B$6</f>
        <v>174625.8644553436</v>
      </c>
      <c r="G15" s="97">
        <f t="shared" si="0"/>
        <v>512575.88470309298</v>
      </c>
      <c r="H15" s="64">
        <f t="shared" si="1"/>
        <v>170858.62823436433</v>
      </c>
      <c r="I15" s="102">
        <v>-362697.06404072978</v>
      </c>
      <c r="J15" s="103">
        <f t="shared" si="6"/>
        <v>-188071.19958538617</v>
      </c>
      <c r="K15" s="116">
        <f t="shared" si="9"/>
        <v>0</v>
      </c>
      <c r="L15" s="116">
        <f t="shared" si="10"/>
        <v>0</v>
      </c>
      <c r="M15" s="116">
        <f t="shared" si="11"/>
        <v>-188071.19958538617</v>
      </c>
      <c r="N15" s="127">
        <f t="shared" si="2"/>
        <v>-1.1007415986473426</v>
      </c>
      <c r="O15" s="132">
        <f t="shared" si="7"/>
        <v>859683.98714667547</v>
      </c>
      <c r="P15" s="44"/>
      <c r="Q15" s="19"/>
      <c r="R15" s="19"/>
      <c r="S15" s="19"/>
      <c r="T15" s="167">
        <f t="shared" si="3"/>
        <v>0</v>
      </c>
      <c r="U15" s="50">
        <f t="shared" si="4"/>
        <v>174625.8644553436</v>
      </c>
      <c r="V15" s="49">
        <f t="shared" si="5"/>
        <v>5.5076547207635633E-3</v>
      </c>
      <c r="W15" s="44">
        <f t="shared" si="12"/>
        <v>8490.831382830369</v>
      </c>
      <c r="X15" s="33">
        <f>C15*Allocations!$B$9</f>
        <v>0</v>
      </c>
      <c r="Y15" s="47">
        <f t="shared" si="8"/>
        <v>-354206.23265789938</v>
      </c>
      <c r="Z15" s="36"/>
      <c r="AA15" s="39"/>
      <c r="AB15" s="36"/>
      <c r="AC15" s="39"/>
      <c r="AD15" s="63"/>
      <c r="AE15" s="64"/>
      <c r="AF15" s="63"/>
      <c r="AG15" s="64"/>
      <c r="AH15" s="63"/>
      <c r="AI15" s="64"/>
      <c r="AJ15" s="60"/>
      <c r="AK15" s="39"/>
      <c r="AL15" s="63"/>
      <c r="AM15" s="64"/>
      <c r="AN15" s="60"/>
      <c r="AO15" s="39"/>
      <c r="AP15" s="63"/>
      <c r="AQ15" s="64"/>
      <c r="AR15" s="183"/>
      <c r="AS15" s="184"/>
      <c r="AT15" s="60"/>
      <c r="AU15" s="39"/>
      <c r="AV15" s="142"/>
      <c r="AW15" s="145"/>
    </row>
    <row r="16" spans="1:55">
      <c r="A16" s="23" t="s">
        <v>13</v>
      </c>
      <c r="B16" s="17">
        <v>12</v>
      </c>
      <c r="C16" s="87">
        <v>1.3987155049203136E-2</v>
      </c>
      <c r="D16" s="120">
        <v>494029.40261290543</v>
      </c>
      <c r="E16" s="172">
        <v>455630.20081451908</v>
      </c>
      <c r="F16" s="92">
        <f>C16*Allocations!$B$6</f>
        <v>475563.27167290659</v>
      </c>
      <c r="G16" s="97">
        <f t="shared" si="0"/>
        <v>1425222.8751003311</v>
      </c>
      <c r="H16" s="64">
        <f t="shared" si="1"/>
        <v>475074.29170011036</v>
      </c>
      <c r="I16" s="102">
        <v>-231143.10124167684</v>
      </c>
      <c r="J16" s="103">
        <f t="shared" si="6"/>
        <v>244420.17043122975</v>
      </c>
      <c r="K16" s="116">
        <f t="shared" si="9"/>
        <v>0</v>
      </c>
      <c r="L16" s="116">
        <f t="shared" si="10"/>
        <v>0</v>
      </c>
      <c r="M16" s="116">
        <f t="shared" si="11"/>
        <v>244420.17043122975</v>
      </c>
      <c r="N16" s="127">
        <f t="shared" si="2"/>
        <v>0.51448831204177103</v>
      </c>
      <c r="O16" s="132">
        <f t="shared" si="7"/>
        <v>3097799.8004686693</v>
      </c>
      <c r="P16" s="44"/>
      <c r="Q16" s="19"/>
      <c r="R16" s="19"/>
      <c r="S16" s="19"/>
      <c r="T16" s="167">
        <f t="shared" si="3"/>
        <v>0</v>
      </c>
      <c r="U16" s="50">
        <f t="shared" si="4"/>
        <v>475563.27167290659</v>
      </c>
      <c r="V16" s="49">
        <f t="shared" si="5"/>
        <v>1.4999142918607322E-2</v>
      </c>
      <c r="W16" s="44">
        <f t="shared" si="12"/>
        <v>23123.307444954145</v>
      </c>
      <c r="X16" s="33">
        <f>C16*Allocations!$B$9</f>
        <v>0</v>
      </c>
      <c r="Y16" s="47">
        <f t="shared" si="8"/>
        <v>-208019.79379672269</v>
      </c>
      <c r="Z16" s="36"/>
      <c r="AA16" s="39"/>
      <c r="AB16" s="69"/>
      <c r="AC16" s="64"/>
      <c r="AD16" s="63"/>
      <c r="AE16" s="64"/>
      <c r="AF16" s="63"/>
      <c r="AG16" s="64"/>
      <c r="AH16" s="63"/>
      <c r="AI16" s="64"/>
      <c r="AJ16" s="60"/>
      <c r="AK16" s="39"/>
      <c r="AL16" s="63"/>
      <c r="AM16" s="64"/>
      <c r="AN16" s="60"/>
      <c r="AO16" s="39"/>
      <c r="AP16" s="63"/>
      <c r="AQ16" s="64"/>
      <c r="AR16" s="183"/>
      <c r="AS16" s="184"/>
      <c r="AT16" s="60"/>
      <c r="AU16" s="39"/>
      <c r="AV16" s="142"/>
      <c r="AW16" s="145"/>
    </row>
    <row r="17" spans="1:49">
      <c r="A17" s="23" t="s">
        <v>14</v>
      </c>
      <c r="B17" s="17">
        <v>13</v>
      </c>
      <c r="C17" s="87">
        <v>6.0261820125248108E-3</v>
      </c>
      <c r="D17" s="120">
        <v>175866.63861991777</v>
      </c>
      <c r="E17" s="172">
        <v>176054.48769608399</v>
      </c>
      <c r="F17" s="92">
        <f>C17*Allocations!$B$6</f>
        <v>204890.18842584357</v>
      </c>
      <c r="G17" s="97">
        <f t="shared" si="0"/>
        <v>556811.31474184536</v>
      </c>
      <c r="H17" s="64">
        <f t="shared" si="1"/>
        <v>185603.77158061511</v>
      </c>
      <c r="I17" s="102">
        <v>685336.96367170673</v>
      </c>
      <c r="J17" s="103">
        <f>F17+I17</f>
        <v>890227.15209755034</v>
      </c>
      <c r="K17" s="116">
        <f t="shared" si="9"/>
        <v>180550.2</v>
      </c>
      <c r="L17" s="116">
        <f t="shared" si="10"/>
        <v>143240.16</v>
      </c>
      <c r="M17" s="116">
        <f>J17-L17</f>
        <v>746986.9920975503</v>
      </c>
      <c r="N17" s="127">
        <f t="shared" si="2"/>
        <v>4.0246326124526197</v>
      </c>
      <c r="O17" s="132">
        <f t="shared" si="7"/>
        <v>1976328.1226526117</v>
      </c>
      <c r="P17" s="44"/>
      <c r="Q17" s="19"/>
      <c r="R17" s="19"/>
      <c r="S17" s="19"/>
      <c r="T17" s="167">
        <f t="shared" si="3"/>
        <v>190175.67735570495</v>
      </c>
      <c r="U17" s="50">
        <f t="shared" si="4"/>
        <v>0</v>
      </c>
      <c r="V17" s="49">
        <f t="shared" si="5"/>
        <v>0</v>
      </c>
      <c r="W17" s="44">
        <f t="shared" si="12"/>
        <v>0</v>
      </c>
      <c r="X17" s="33">
        <f>C17*Allocations!$B$9</f>
        <v>0</v>
      </c>
      <c r="Y17" s="47">
        <f t="shared" si="8"/>
        <v>351921.12631600176</v>
      </c>
      <c r="Z17" s="36"/>
      <c r="AA17" s="39"/>
      <c r="AB17" s="69">
        <v>180550.2</v>
      </c>
      <c r="AC17" s="64">
        <v>143240.16</v>
      </c>
      <c r="AD17" s="63"/>
      <c r="AE17" s="64"/>
      <c r="AF17" s="140"/>
      <c r="AG17" s="138"/>
      <c r="AH17" s="63"/>
      <c r="AI17" s="64"/>
      <c r="AJ17" s="60"/>
      <c r="AK17" s="39"/>
      <c r="AL17" s="63"/>
      <c r="AM17" s="64"/>
      <c r="AN17" s="60"/>
      <c r="AO17" s="39"/>
      <c r="AP17" s="63"/>
      <c r="AQ17" s="64"/>
      <c r="AR17" s="183"/>
      <c r="AS17" s="184"/>
      <c r="AT17" s="60"/>
      <c r="AU17" s="39"/>
      <c r="AV17" s="142"/>
      <c r="AW17" s="145"/>
    </row>
    <row r="18" spans="1:49">
      <c r="A18" s="23" t="s">
        <v>15</v>
      </c>
      <c r="B18" s="17">
        <v>14</v>
      </c>
      <c r="C18" s="87">
        <v>6.1740634505389781E-3</v>
      </c>
      <c r="D18" s="120">
        <v>214628.65868473178</v>
      </c>
      <c r="E18" s="172">
        <v>210416.79239420377</v>
      </c>
      <c r="F18" s="92">
        <f>C18*Allocations!$B$6</f>
        <v>209918.15731832525</v>
      </c>
      <c r="G18" s="97">
        <f t="shared" si="0"/>
        <v>634963.60839726077</v>
      </c>
      <c r="H18" s="64">
        <f t="shared" si="1"/>
        <v>211654.53613242027</v>
      </c>
      <c r="I18" s="102">
        <v>-229847.30640839477</v>
      </c>
      <c r="J18" s="103">
        <f t="shared" si="6"/>
        <v>-19929.149090069521</v>
      </c>
      <c r="K18" s="116">
        <f t="shared" si="9"/>
        <v>0</v>
      </c>
      <c r="L18" s="116">
        <f t="shared" si="10"/>
        <v>0</v>
      </c>
      <c r="M18" s="116">
        <f t="shared" si="11"/>
        <v>-19929.149090069521</v>
      </c>
      <c r="N18" s="127">
        <f t="shared" si="2"/>
        <v>-9.4158856475445349E-2</v>
      </c>
      <c r="O18" s="132">
        <f t="shared" si="7"/>
        <v>1239579.7948198819</v>
      </c>
      <c r="P18" s="44"/>
      <c r="Q18" s="19"/>
      <c r="R18" s="19"/>
      <c r="S18" s="19"/>
      <c r="T18" s="167">
        <f t="shared" si="3"/>
        <v>0</v>
      </c>
      <c r="U18" s="50">
        <f t="shared" si="4"/>
        <v>209918.15731832525</v>
      </c>
      <c r="V18" s="49">
        <f t="shared" si="5"/>
        <v>6.6207645341330402E-3</v>
      </c>
      <c r="W18" s="44">
        <f t="shared" si="12"/>
        <v>10206.848129534441</v>
      </c>
      <c r="X18" s="33">
        <f>C18*Allocations!$B$9</f>
        <v>0</v>
      </c>
      <c r="Y18" s="47">
        <f t="shared" si="8"/>
        <v>-219640.45827886031</v>
      </c>
      <c r="Z18" s="36"/>
      <c r="AA18" s="39"/>
      <c r="AB18" s="69"/>
      <c r="AC18" s="64"/>
      <c r="AD18" s="63"/>
      <c r="AE18" s="64"/>
      <c r="AF18" s="140"/>
      <c r="AG18" s="138"/>
      <c r="AH18" s="63"/>
      <c r="AI18" s="64"/>
      <c r="AJ18" s="63"/>
      <c r="AK18" s="64"/>
      <c r="AL18" s="63"/>
      <c r="AM18" s="64"/>
      <c r="AN18" s="63"/>
      <c r="AO18" s="64"/>
      <c r="AP18" s="63"/>
      <c r="AQ18" s="64"/>
      <c r="AR18" s="183"/>
      <c r="AS18" s="184"/>
      <c r="AT18" s="63"/>
      <c r="AU18" s="64"/>
      <c r="AV18" s="142"/>
      <c r="AW18" s="145"/>
    </row>
    <row r="19" spans="1:49">
      <c r="A19" s="20" t="s">
        <v>16</v>
      </c>
      <c r="B19" s="21">
        <v>15</v>
      </c>
      <c r="C19" s="88">
        <v>1.5082538186019916E-2</v>
      </c>
      <c r="D19" s="121">
        <v>482220.24994492967</v>
      </c>
      <c r="E19" s="173">
        <v>506834.1679437792</v>
      </c>
      <c r="F19" s="93">
        <f>C19*Allocations!$B$6</f>
        <v>512806.29832467716</v>
      </c>
      <c r="G19" s="98">
        <f t="shared" si="0"/>
        <v>1501860.716213386</v>
      </c>
      <c r="H19" s="78">
        <f t="shared" si="1"/>
        <v>500620.23873779533</v>
      </c>
      <c r="I19" s="104">
        <v>-553020.93593758089</v>
      </c>
      <c r="J19" s="105">
        <f t="shared" si="6"/>
        <v>-40214.637612903723</v>
      </c>
      <c r="K19" s="117">
        <f t="shared" si="9"/>
        <v>451115</v>
      </c>
      <c r="L19" s="117">
        <f t="shared" si="10"/>
        <v>360892</v>
      </c>
      <c r="M19" s="117">
        <f t="shared" si="11"/>
        <v>-401106.63761290372</v>
      </c>
      <c r="N19" s="128">
        <f>M19/H19</f>
        <v>-0.80121938063112785</v>
      </c>
      <c r="O19" s="133">
        <f t="shared" si="7"/>
        <v>2675731.1523351595</v>
      </c>
      <c r="P19" s="45"/>
      <c r="Q19" s="22"/>
      <c r="R19" s="22"/>
      <c r="S19" s="22"/>
      <c r="T19" s="168">
        <f t="shared" si="3"/>
        <v>0</v>
      </c>
      <c r="U19" s="51">
        <f t="shared" si="4"/>
        <v>512806.29832467716</v>
      </c>
      <c r="V19" s="52">
        <f t="shared" si="5"/>
        <v>1.6173778372489941E-2</v>
      </c>
      <c r="W19" s="45">
        <f t="shared" si="12"/>
        <v>24934.174698054034</v>
      </c>
      <c r="X19" s="34">
        <f>C19*Allocations!$B$9</f>
        <v>0</v>
      </c>
      <c r="Y19" s="61">
        <f t="shared" si="8"/>
        <v>-888978.76123952679</v>
      </c>
      <c r="Z19" s="149"/>
      <c r="AA19" s="150"/>
      <c r="AB19" s="149"/>
      <c r="AC19" s="150"/>
      <c r="AD19" s="77"/>
      <c r="AE19" s="78"/>
      <c r="AF19" s="154"/>
      <c r="AG19" s="155"/>
      <c r="AH19" s="77"/>
      <c r="AI19" s="78"/>
      <c r="AJ19" s="77"/>
      <c r="AK19" s="78"/>
      <c r="AL19" s="77"/>
      <c r="AM19" s="78"/>
      <c r="AN19" s="151"/>
      <c r="AO19" s="150"/>
      <c r="AP19" s="77"/>
      <c r="AQ19" s="78"/>
      <c r="AR19" s="185">
        <v>451115</v>
      </c>
      <c r="AS19" s="186">
        <v>360892</v>
      </c>
      <c r="AT19" s="151"/>
      <c r="AU19" s="150"/>
      <c r="AV19" s="113"/>
      <c r="AW19" s="114"/>
    </row>
    <row r="20" spans="1:49">
      <c r="A20" s="23" t="s">
        <v>17</v>
      </c>
      <c r="B20" s="17">
        <v>16</v>
      </c>
      <c r="C20" s="87">
        <v>2.0690078877348989E-2</v>
      </c>
      <c r="D20" s="120">
        <v>560261.84289122198</v>
      </c>
      <c r="E20" s="172">
        <v>561862.15131258697</v>
      </c>
      <c r="F20" s="92">
        <f>C20*Allocations!$B$6</f>
        <v>703462.68182986567</v>
      </c>
      <c r="G20" s="97">
        <f t="shared" si="0"/>
        <v>1825586.6760336747</v>
      </c>
      <c r="H20" s="64">
        <f t="shared" si="1"/>
        <v>608528.89201122487</v>
      </c>
      <c r="I20" s="102">
        <v>147644.15854750643</v>
      </c>
      <c r="J20" s="103">
        <f t="shared" si="6"/>
        <v>851106.84037737211</v>
      </c>
      <c r="K20" s="116">
        <f t="shared" si="9"/>
        <v>1718755.29</v>
      </c>
      <c r="L20" s="116">
        <f t="shared" si="10"/>
        <v>1375004.23</v>
      </c>
      <c r="M20" s="116">
        <f t="shared" si="11"/>
        <v>-523897.38962262787</v>
      </c>
      <c r="N20" s="127">
        <f t="shared" si="2"/>
        <v>-0.86092443021253318</v>
      </c>
      <c r="O20" s="132">
        <f t="shared" si="7"/>
        <v>3696878.7013565665</v>
      </c>
      <c r="P20" s="44"/>
      <c r="Q20" s="19"/>
      <c r="R20" s="19"/>
      <c r="S20" s="19"/>
      <c r="T20" s="167">
        <f t="shared" si="3"/>
        <v>0</v>
      </c>
      <c r="U20" s="50">
        <f t="shared" si="4"/>
        <v>703462.68182986567</v>
      </c>
      <c r="V20" s="49">
        <f t="shared" si="5"/>
        <v>2.2187031529066814E-2</v>
      </c>
      <c r="W20" s="44">
        <f t="shared" si="12"/>
        <v>34204.457822789969</v>
      </c>
      <c r="X20" s="33">
        <f>C20*Allocations!$B$9</f>
        <v>0</v>
      </c>
      <c r="Y20" s="47">
        <f t="shared" si="8"/>
        <v>-1193155.6136297036</v>
      </c>
      <c r="Z20" s="69">
        <v>499239.98</v>
      </c>
      <c r="AA20" s="64">
        <v>399391.98</v>
      </c>
      <c r="AB20" s="69">
        <v>699471.69</v>
      </c>
      <c r="AC20" s="64">
        <v>559577.35</v>
      </c>
      <c r="AD20" s="63">
        <v>520043.62</v>
      </c>
      <c r="AE20" s="64">
        <v>416034.9</v>
      </c>
      <c r="AF20" s="63"/>
      <c r="AG20" s="64"/>
      <c r="AH20" s="63"/>
      <c r="AI20" s="64"/>
      <c r="AJ20" s="63"/>
      <c r="AK20" s="64"/>
      <c r="AL20" s="63"/>
      <c r="AM20" s="64"/>
      <c r="AN20" s="60"/>
      <c r="AO20" s="39"/>
      <c r="AP20" s="63"/>
      <c r="AQ20" s="64"/>
      <c r="AR20" s="183"/>
      <c r="AS20" s="184"/>
      <c r="AT20" s="60"/>
      <c r="AU20" s="39"/>
      <c r="AV20" s="142"/>
      <c r="AW20" s="145"/>
    </row>
    <row r="21" spans="1:49">
      <c r="A21" s="23" t="s">
        <v>18</v>
      </c>
      <c r="B21" s="17">
        <v>17</v>
      </c>
      <c r="C21" s="87">
        <v>6.5842016534586366E-3</v>
      </c>
      <c r="D21" s="120">
        <v>216956.56859441314</v>
      </c>
      <c r="E21" s="172">
        <v>222527.04817081339</v>
      </c>
      <c r="F21" s="92">
        <f>C21*Allocations!$B$6</f>
        <v>223862.85621759365</v>
      </c>
      <c r="G21" s="97">
        <f t="shared" si="0"/>
        <v>663346.47298282012</v>
      </c>
      <c r="H21" s="64">
        <f t="shared" si="1"/>
        <v>221115.49099427336</v>
      </c>
      <c r="I21" s="102">
        <v>42373.123632733099</v>
      </c>
      <c r="J21" s="103">
        <f t="shared" si="6"/>
        <v>266235.97985032678</v>
      </c>
      <c r="K21" s="116">
        <f t="shared" si="9"/>
        <v>0</v>
      </c>
      <c r="L21" s="116">
        <f t="shared" si="10"/>
        <v>0</v>
      </c>
      <c r="M21" s="116">
        <f t="shared" si="11"/>
        <v>266235.97985032678</v>
      </c>
      <c r="N21" s="127">
        <f t="shared" si="2"/>
        <v>1.2040584703186716</v>
      </c>
      <c r="O21" s="132">
        <f t="shared" si="7"/>
        <v>1609413.1171558886</v>
      </c>
      <c r="P21" s="44"/>
      <c r="Q21" s="19"/>
      <c r="R21" s="19"/>
      <c r="S21" s="19"/>
      <c r="T21" s="167">
        <f t="shared" si="3"/>
        <v>0</v>
      </c>
      <c r="U21" s="50">
        <f t="shared" si="4"/>
        <v>223862.85621759365</v>
      </c>
      <c r="V21" s="49">
        <f t="shared" si="5"/>
        <v>7.0605767404275013E-3</v>
      </c>
      <c r="W21" s="44">
        <f t="shared" si="12"/>
        <v>10884.881062441164</v>
      </c>
      <c r="X21" s="33">
        <f>C21*Allocations!$B$9</f>
        <v>0</v>
      </c>
      <c r="Y21" s="47">
        <f t="shared" si="8"/>
        <v>53258.004695174262</v>
      </c>
      <c r="Z21" s="36"/>
      <c r="AA21" s="39"/>
      <c r="AB21" s="69"/>
      <c r="AC21" s="64"/>
      <c r="AD21" s="156"/>
      <c r="AE21" s="67"/>
      <c r="AF21" s="140"/>
      <c r="AG21" s="138"/>
      <c r="AH21" s="63"/>
      <c r="AI21" s="64"/>
      <c r="AJ21" s="63"/>
      <c r="AK21" s="64"/>
      <c r="AL21" s="63"/>
      <c r="AM21" s="64"/>
      <c r="AN21" s="60"/>
      <c r="AO21" s="39"/>
      <c r="AP21" s="63"/>
      <c r="AQ21" s="64"/>
      <c r="AR21" s="183"/>
      <c r="AS21" s="184"/>
      <c r="AT21" s="60"/>
      <c r="AU21" s="39"/>
      <c r="AV21" s="66"/>
      <c r="AW21" s="67"/>
    </row>
    <row r="22" spans="1:49">
      <c r="A22" s="23" t="s">
        <v>19</v>
      </c>
      <c r="B22" s="17">
        <v>18</v>
      </c>
      <c r="C22" s="87">
        <v>1.0714317388660639E-2</v>
      </c>
      <c r="D22" s="120">
        <v>407528.93228650384</v>
      </c>
      <c r="E22" s="172">
        <v>401008.31374466349</v>
      </c>
      <c r="F22" s="92">
        <f>C22*Allocations!$B$6</f>
        <v>364286.79121446173</v>
      </c>
      <c r="G22" s="97">
        <f t="shared" si="0"/>
        <v>1172824.0372456291</v>
      </c>
      <c r="H22" s="64">
        <f t="shared" si="1"/>
        <v>390941.34574854304</v>
      </c>
      <c r="I22" s="102">
        <v>840740.47919692495</v>
      </c>
      <c r="J22" s="103">
        <f t="shared" si="6"/>
        <v>1205027.2704113866</v>
      </c>
      <c r="K22" s="116">
        <f t="shared" si="9"/>
        <v>0</v>
      </c>
      <c r="L22" s="116">
        <f t="shared" si="10"/>
        <v>0</v>
      </c>
      <c r="M22" s="116">
        <f t="shared" si="11"/>
        <v>1205027.2704113866</v>
      </c>
      <c r="N22" s="127">
        <f t="shared" si="2"/>
        <v>3.082373567073335</v>
      </c>
      <c r="O22" s="132">
        <f t="shared" si="7"/>
        <v>3390748.0176981571</v>
      </c>
      <c r="P22" s="44"/>
      <c r="Q22" s="19"/>
      <c r="R22" s="19"/>
      <c r="S22" s="19"/>
      <c r="T22" s="167">
        <f t="shared" si="3"/>
        <v>32203.233165757498</v>
      </c>
      <c r="U22" s="50">
        <f t="shared" si="4"/>
        <v>0</v>
      </c>
      <c r="V22" s="49">
        <f t="shared" si="5"/>
        <v>0</v>
      </c>
      <c r="W22" s="44">
        <f t="shared" si="12"/>
        <v>0</v>
      </c>
      <c r="X22" s="33">
        <f>C22*Allocations!$B$9</f>
        <v>0</v>
      </c>
      <c r="Y22" s="47">
        <f t="shared" si="8"/>
        <v>808537.24603116745</v>
      </c>
      <c r="Z22" s="36"/>
      <c r="AA22" s="39"/>
      <c r="AB22" s="69"/>
      <c r="AC22" s="64"/>
      <c r="AD22" s="63"/>
      <c r="AE22" s="64"/>
      <c r="AF22" s="157"/>
      <c r="AG22" s="158"/>
      <c r="AH22" s="63"/>
      <c r="AI22" s="64"/>
      <c r="AJ22" s="60"/>
      <c r="AK22" s="39"/>
      <c r="AL22" s="63"/>
      <c r="AM22" s="64"/>
      <c r="AN22" s="60"/>
      <c r="AO22" s="39"/>
      <c r="AP22" s="63"/>
      <c r="AQ22" s="64"/>
      <c r="AR22" s="183"/>
      <c r="AS22" s="184"/>
      <c r="AT22" s="60"/>
      <c r="AU22" s="39"/>
      <c r="AV22" s="142"/>
      <c r="AW22" s="145"/>
    </row>
    <row r="23" spans="1:49">
      <c r="A23" s="23" t="s">
        <v>20</v>
      </c>
      <c r="B23" s="17">
        <v>19</v>
      </c>
      <c r="C23" s="87">
        <v>1.3236056371803235E-2</v>
      </c>
      <c r="D23" s="120">
        <v>352285.27090414864</v>
      </c>
      <c r="E23" s="172">
        <v>378533.77359432401</v>
      </c>
      <c r="F23" s="92">
        <f>C23*Allocations!$B$6</f>
        <v>450025.91664130997</v>
      </c>
      <c r="G23" s="97">
        <f t="shared" si="0"/>
        <v>1180844.9611397828</v>
      </c>
      <c r="H23" s="64">
        <f t="shared" si="1"/>
        <v>393614.98704659427</v>
      </c>
      <c r="I23" s="102">
        <v>-751086.84331021016</v>
      </c>
      <c r="J23" s="103">
        <f t="shared" si="6"/>
        <v>-301060.92666890018</v>
      </c>
      <c r="K23" s="116">
        <f t="shared" si="9"/>
        <v>928495.51</v>
      </c>
      <c r="L23" s="116">
        <f t="shared" si="10"/>
        <v>742796.41</v>
      </c>
      <c r="M23" s="116">
        <f t="shared" si="11"/>
        <v>-1043857.3366689002</v>
      </c>
      <c r="N23" s="127">
        <f t="shared" si="2"/>
        <v>-2.6519755878739786</v>
      </c>
      <c r="O23" s="132">
        <f t="shared" si="7"/>
        <v>1656298.1631789599</v>
      </c>
      <c r="P23" s="44"/>
      <c r="Q23" s="19"/>
      <c r="R23" s="19"/>
      <c r="S23" s="19"/>
      <c r="T23" s="167">
        <f t="shared" si="3"/>
        <v>0</v>
      </c>
      <c r="U23" s="50">
        <f t="shared" si="4"/>
        <v>450025.91664130997</v>
      </c>
      <c r="V23" s="49">
        <f t="shared" si="5"/>
        <v>1.4193701328186125E-2</v>
      </c>
      <c r="W23" s="44">
        <f t="shared" si="12"/>
        <v>21881.604927328463</v>
      </c>
      <c r="X23" s="33">
        <f>C23*Allocations!$B$9</f>
        <v>0</v>
      </c>
      <c r="Y23" s="47">
        <f t="shared" si="8"/>
        <v>-1472001.6483828817</v>
      </c>
      <c r="Z23" s="36"/>
      <c r="AA23" s="39"/>
      <c r="AB23" s="36"/>
      <c r="AC23" s="39"/>
      <c r="AD23" s="63">
        <v>928495.51</v>
      </c>
      <c r="AE23" s="64">
        <v>742796.41</v>
      </c>
      <c r="AF23" s="140"/>
      <c r="AG23" s="138"/>
      <c r="AH23" s="63"/>
      <c r="AI23" s="64"/>
      <c r="AJ23" s="60"/>
      <c r="AK23" s="39"/>
      <c r="AL23" s="63"/>
      <c r="AM23" s="64"/>
      <c r="AN23" s="60"/>
      <c r="AO23" s="39"/>
      <c r="AP23" s="63"/>
      <c r="AQ23" s="64"/>
      <c r="AR23" s="183"/>
      <c r="AS23" s="184"/>
      <c r="AT23" s="60"/>
      <c r="AU23" s="39"/>
      <c r="AV23" s="66"/>
      <c r="AW23" s="67"/>
    </row>
    <row r="24" spans="1:49">
      <c r="A24" s="20" t="s">
        <v>21</v>
      </c>
      <c r="B24" s="21">
        <v>20</v>
      </c>
      <c r="C24" s="88">
        <v>5.2464305478199915E-3</v>
      </c>
      <c r="D24" s="121">
        <v>155547.27743739632</v>
      </c>
      <c r="E24" s="173">
        <v>172182.66036950247</v>
      </c>
      <c r="F24" s="93">
        <f>C24*Allocations!$B$6</f>
        <v>178378.63862587971</v>
      </c>
      <c r="G24" s="98">
        <f t="shared" si="0"/>
        <v>506108.5764327785</v>
      </c>
      <c r="H24" s="78">
        <f t="shared" si="1"/>
        <v>168702.85881092618</v>
      </c>
      <c r="I24" s="104">
        <v>227667.21955491405</v>
      </c>
      <c r="J24" s="105">
        <f t="shared" si="6"/>
        <v>406045.85818079376</v>
      </c>
      <c r="K24" s="117">
        <f t="shared" si="9"/>
        <v>791806</v>
      </c>
      <c r="L24" s="117">
        <f t="shared" si="10"/>
        <v>633444.80000000005</v>
      </c>
      <c r="M24" s="117">
        <f t="shared" si="11"/>
        <v>-227398.94181920629</v>
      </c>
      <c r="N24" s="128">
        <f t="shared" si="2"/>
        <v>-1.347925834938362</v>
      </c>
      <c r="O24" s="133">
        <f t="shared" si="7"/>
        <v>842872.88993607182</v>
      </c>
      <c r="P24" s="45"/>
      <c r="Q24" s="22"/>
      <c r="R24" s="22"/>
      <c r="S24" s="22"/>
      <c r="T24" s="168">
        <f t="shared" si="3"/>
        <v>0</v>
      </c>
      <c r="U24" s="51">
        <f t="shared" si="4"/>
        <v>178378.63862587971</v>
      </c>
      <c r="V24" s="52">
        <f t="shared" si="5"/>
        <v>5.6260162500867206E-3</v>
      </c>
      <c r="W24" s="45">
        <f t="shared" si="12"/>
        <v>8673.3024778153394</v>
      </c>
      <c r="X24" s="34">
        <f>C24*Allocations!$B$9</f>
        <v>0</v>
      </c>
      <c r="Y24" s="61">
        <f t="shared" si="8"/>
        <v>-397104.27796727064</v>
      </c>
      <c r="Z24" s="149"/>
      <c r="AA24" s="150"/>
      <c r="AB24" s="159"/>
      <c r="AC24" s="78"/>
      <c r="AD24" s="77">
        <v>439955.20000000001</v>
      </c>
      <c r="AE24" s="78">
        <v>351964.15999999997</v>
      </c>
      <c r="AF24" s="154"/>
      <c r="AG24" s="155"/>
      <c r="AH24" s="77"/>
      <c r="AI24" s="78"/>
      <c r="AJ24" s="151"/>
      <c r="AK24" s="150"/>
      <c r="AL24" s="77">
        <v>351850.8</v>
      </c>
      <c r="AM24" s="78">
        <v>281480.64</v>
      </c>
      <c r="AN24" s="151"/>
      <c r="AO24" s="150"/>
      <c r="AP24" s="77"/>
      <c r="AQ24" s="78"/>
      <c r="AR24" s="185"/>
      <c r="AS24" s="186"/>
      <c r="AT24" s="151"/>
      <c r="AU24" s="150"/>
      <c r="AV24" s="152"/>
      <c r="AW24" s="153"/>
    </row>
    <row r="25" spans="1:49">
      <c r="A25" s="23" t="s">
        <v>22</v>
      </c>
      <c r="B25" s="17">
        <v>21</v>
      </c>
      <c r="C25" s="87">
        <v>9.1377749061052286E-3</v>
      </c>
      <c r="D25" s="120">
        <v>256382.03405270554</v>
      </c>
      <c r="E25" s="172">
        <v>264474.00952237379</v>
      </c>
      <c r="F25" s="92">
        <f>C25*Allocations!$B$6</f>
        <v>310684.34680757776</v>
      </c>
      <c r="G25" s="97">
        <f t="shared" si="0"/>
        <v>831540.39038265706</v>
      </c>
      <c r="H25" s="64">
        <f t="shared" si="1"/>
        <v>277180.13012755237</v>
      </c>
      <c r="I25" s="102">
        <v>311465.7224518102</v>
      </c>
      <c r="J25" s="103">
        <f t="shared" si="6"/>
        <v>622150.06925938791</v>
      </c>
      <c r="K25" s="116">
        <f t="shared" si="9"/>
        <v>0</v>
      </c>
      <c r="L25" s="116">
        <f t="shared" si="10"/>
        <v>0</v>
      </c>
      <c r="M25" s="116">
        <f t="shared" si="11"/>
        <v>622150.06925938791</v>
      </c>
      <c r="N25" s="127">
        <f t="shared" si="2"/>
        <v>2.2445695114331889</v>
      </c>
      <c r="O25" s="132">
        <f t="shared" si="7"/>
        <v>2486256.1501048543</v>
      </c>
      <c r="P25" s="44"/>
      <c r="Q25" s="19"/>
      <c r="R25" s="19"/>
      <c r="S25" s="19"/>
      <c r="T25" s="167">
        <f t="shared" si="3"/>
        <v>0</v>
      </c>
      <c r="U25" s="50">
        <f t="shared" si="4"/>
        <v>310684.34680757776</v>
      </c>
      <c r="V25" s="49">
        <f t="shared" si="5"/>
        <v>9.7989041583223403E-3</v>
      </c>
      <c r="W25" s="44">
        <f t="shared" si="12"/>
        <v>15106.401392804748</v>
      </c>
      <c r="X25" s="33">
        <f>C25*Allocations!$B$9</f>
        <v>0</v>
      </c>
      <c r="Y25" s="47">
        <f t="shared" si="8"/>
        <v>326572.12384461495</v>
      </c>
      <c r="Z25" s="36"/>
      <c r="AA25" s="39"/>
      <c r="AB25" s="36"/>
      <c r="AC25" s="39"/>
      <c r="AD25" s="63"/>
      <c r="AE25" s="64"/>
      <c r="AF25" s="140"/>
      <c r="AG25" s="138"/>
      <c r="AH25" s="63"/>
      <c r="AI25" s="64"/>
      <c r="AJ25" s="63"/>
      <c r="AK25" s="64"/>
      <c r="AL25" s="63"/>
      <c r="AM25" s="64"/>
      <c r="AN25" s="63"/>
      <c r="AO25" s="64"/>
      <c r="AP25" s="63"/>
      <c r="AQ25" s="64"/>
      <c r="AR25" s="183"/>
      <c r="AS25" s="184"/>
      <c r="AT25" s="60"/>
      <c r="AU25" s="39"/>
      <c r="AV25" s="142"/>
      <c r="AW25" s="145"/>
    </row>
    <row r="26" spans="1:49">
      <c r="A26" s="23" t="s">
        <v>23</v>
      </c>
      <c r="B26" s="17">
        <v>22</v>
      </c>
      <c r="C26" s="87">
        <v>1.1676019975718276E-2</v>
      </c>
      <c r="D26" s="120">
        <v>370291.0093984257</v>
      </c>
      <c r="E26" s="172">
        <v>384822.12056456873</v>
      </c>
      <c r="F26" s="92">
        <f>C26*Allocations!$B$6</f>
        <v>396984.67917442141</v>
      </c>
      <c r="G26" s="97">
        <f t="shared" si="0"/>
        <v>1152097.8091374158</v>
      </c>
      <c r="H26" s="64">
        <f t="shared" si="1"/>
        <v>384032.6030458053</v>
      </c>
      <c r="I26" s="102">
        <v>664307.91880197451</v>
      </c>
      <c r="J26" s="103">
        <f t="shared" si="6"/>
        <v>1061292.5979763959</v>
      </c>
      <c r="K26" s="116">
        <f t="shared" si="9"/>
        <v>1084705.4100000001</v>
      </c>
      <c r="L26" s="116">
        <f t="shared" si="10"/>
        <v>867764.33000000007</v>
      </c>
      <c r="M26" s="116">
        <f t="shared" si="11"/>
        <v>193528.26797639579</v>
      </c>
      <c r="N26" s="127">
        <f t="shared" si="2"/>
        <v>0.50393707836652812</v>
      </c>
      <c r="O26" s="132">
        <f t="shared" si="7"/>
        <v>2575436.3430229244</v>
      </c>
      <c r="P26" s="44"/>
      <c r="Q26" s="19"/>
      <c r="R26" s="19"/>
      <c r="S26" s="19"/>
      <c r="T26" s="167">
        <f t="shared" si="3"/>
        <v>0</v>
      </c>
      <c r="U26" s="50">
        <f t="shared" si="4"/>
        <v>396984.67917442141</v>
      </c>
      <c r="V26" s="49">
        <f t="shared" si="5"/>
        <v>1.2520794380290351E-2</v>
      </c>
      <c r="W26" s="44">
        <f t="shared" si="12"/>
        <v>19302.581452926792</v>
      </c>
      <c r="X26" s="33">
        <f>C26*Allocations!$B$9</f>
        <v>0</v>
      </c>
      <c r="Y26" s="47">
        <f t="shared" si="8"/>
        <v>-184153.82974509877</v>
      </c>
      <c r="Z26" s="36"/>
      <c r="AA26" s="39"/>
      <c r="AB26" s="69"/>
      <c r="AC26" s="64"/>
      <c r="AD26" s="63"/>
      <c r="AE26" s="64"/>
      <c r="AF26" s="140"/>
      <c r="AG26" s="138"/>
      <c r="AH26" s="63"/>
      <c r="AI26" s="64"/>
      <c r="AJ26" s="63">
        <v>702803.51</v>
      </c>
      <c r="AK26" s="64">
        <v>562242.81000000006</v>
      </c>
      <c r="AL26" s="63"/>
      <c r="AM26" s="64"/>
      <c r="AN26" s="177">
        <v>381901.9</v>
      </c>
      <c r="AO26" s="144">
        <v>305521.52</v>
      </c>
      <c r="AP26" s="63"/>
      <c r="AQ26" s="64"/>
      <c r="AR26" s="183"/>
      <c r="AS26" s="184"/>
      <c r="AT26" s="60"/>
      <c r="AU26" s="39"/>
      <c r="AV26" s="142"/>
      <c r="AW26" s="145"/>
    </row>
    <row r="27" spans="1:49">
      <c r="A27" s="23" t="s">
        <v>24</v>
      </c>
      <c r="B27" s="17">
        <v>23</v>
      </c>
      <c r="C27" s="87">
        <v>6.6368657451148219E-3</v>
      </c>
      <c r="D27" s="120">
        <v>224095.28512928993</v>
      </c>
      <c r="E27" s="172">
        <v>225670.62634657582</v>
      </c>
      <c r="F27" s="92">
        <f>C27*Allocations!$B$6</f>
        <v>225653.43533390394</v>
      </c>
      <c r="G27" s="97">
        <f t="shared" si="0"/>
        <v>675419.34680976975</v>
      </c>
      <c r="H27" s="64">
        <f t="shared" si="1"/>
        <v>225139.78226992325</v>
      </c>
      <c r="I27" s="102">
        <v>-11617.330568013771</v>
      </c>
      <c r="J27" s="103">
        <f t="shared" si="6"/>
        <v>214036.10476589017</v>
      </c>
      <c r="K27" s="116">
        <f t="shared" si="9"/>
        <v>0</v>
      </c>
      <c r="L27" s="116">
        <f t="shared" si="10"/>
        <v>0</v>
      </c>
      <c r="M27" s="116">
        <f t="shared" si="11"/>
        <v>214036.10476589017</v>
      </c>
      <c r="N27" s="127">
        <f t="shared" si="2"/>
        <v>0.95068096188029205</v>
      </c>
      <c r="O27" s="132">
        <f t="shared" si="7"/>
        <v>1567956.7167693139</v>
      </c>
      <c r="P27" s="44"/>
      <c r="Q27" s="19"/>
      <c r="R27" s="19"/>
      <c r="S27" s="19"/>
      <c r="T27" s="167">
        <f t="shared" si="3"/>
        <v>0</v>
      </c>
      <c r="U27" s="50">
        <f t="shared" si="4"/>
        <v>225653.43533390394</v>
      </c>
      <c r="V27" s="49">
        <f t="shared" si="5"/>
        <v>7.1170511438820305E-3</v>
      </c>
      <c r="W27" s="44">
        <f t="shared" si="12"/>
        <v>10971.944370053856</v>
      </c>
      <c r="X27" s="33">
        <f>C27*Allocations!$B$9</f>
        <v>0</v>
      </c>
      <c r="Y27" s="47">
        <f t="shared" si="8"/>
        <v>-645.38619795991508</v>
      </c>
      <c r="Z27" s="36"/>
      <c r="AA27" s="39"/>
      <c r="AB27" s="36"/>
      <c r="AC27" s="39"/>
      <c r="AD27" s="63"/>
      <c r="AE27" s="64"/>
      <c r="AF27" s="63"/>
      <c r="AG27" s="64"/>
      <c r="AH27" s="63"/>
      <c r="AI27" s="64"/>
      <c r="AJ27" s="60"/>
      <c r="AK27" s="39"/>
      <c r="AL27" s="63"/>
      <c r="AM27" s="64"/>
      <c r="AN27" s="60"/>
      <c r="AO27" s="39"/>
      <c r="AP27" s="63"/>
      <c r="AQ27" s="64"/>
      <c r="AR27" s="183"/>
      <c r="AS27" s="184"/>
      <c r="AT27" s="60"/>
      <c r="AU27" s="39"/>
      <c r="AV27" s="142"/>
      <c r="AW27" s="145"/>
    </row>
    <row r="28" spans="1:49">
      <c r="A28" s="23" t="s">
        <v>25</v>
      </c>
      <c r="B28" s="17">
        <v>24</v>
      </c>
      <c r="C28" s="87">
        <v>1.3433422432462238E-2</v>
      </c>
      <c r="D28" s="120">
        <v>519476.81805549923</v>
      </c>
      <c r="E28" s="172">
        <v>512130.22791981953</v>
      </c>
      <c r="F28" s="92">
        <f>C28*Allocations!$B$6</f>
        <v>456736.36270371609</v>
      </c>
      <c r="G28" s="97">
        <f t="shared" si="0"/>
        <v>1488343.4086790348</v>
      </c>
      <c r="H28" s="64">
        <f t="shared" si="1"/>
        <v>496114.46955967828</v>
      </c>
      <c r="I28" s="102">
        <v>-1484782.379713448</v>
      </c>
      <c r="J28" s="103">
        <f t="shared" si="6"/>
        <v>-1028046.0170097318</v>
      </c>
      <c r="K28" s="116">
        <f t="shared" si="9"/>
        <v>1359814.49</v>
      </c>
      <c r="L28" s="116">
        <f t="shared" si="10"/>
        <v>1087851.5899999999</v>
      </c>
      <c r="M28" s="116">
        <f t="shared" si="11"/>
        <v>-2115897.6070097317</v>
      </c>
      <c r="N28" s="127">
        <f t="shared" si="2"/>
        <v>-4.2649383092730124</v>
      </c>
      <c r="O28" s="132">
        <f t="shared" si="7"/>
        <v>624520.56921256473</v>
      </c>
      <c r="P28" s="43"/>
      <c r="Q28" s="90"/>
      <c r="R28" s="19"/>
      <c r="S28" s="19"/>
      <c r="T28" s="167">
        <f t="shared" si="3"/>
        <v>0</v>
      </c>
      <c r="U28" s="50">
        <f t="shared" si="4"/>
        <v>456736.36270371609</v>
      </c>
      <c r="V28" s="49">
        <f t="shared" si="5"/>
        <v>1.4405347066057285E-2</v>
      </c>
      <c r="W28" s="44">
        <f t="shared" si="12"/>
        <v>22207.886868421094</v>
      </c>
      <c r="X28" s="33">
        <f>C28*Allocations!$B$9</f>
        <v>0</v>
      </c>
      <c r="Y28" s="47">
        <f t="shared" si="8"/>
        <v>-2550426.0828450266</v>
      </c>
      <c r="Z28" s="69">
        <v>678954.1</v>
      </c>
      <c r="AA28" s="64">
        <v>543163.28</v>
      </c>
      <c r="AB28" s="36"/>
      <c r="AC28" s="39"/>
      <c r="AD28" s="63">
        <v>316195.74</v>
      </c>
      <c r="AE28" s="64">
        <v>252956.59</v>
      </c>
      <c r="AF28" s="140"/>
      <c r="AG28" s="138"/>
      <c r="AH28" s="63"/>
      <c r="AI28" s="64"/>
      <c r="AJ28" s="63">
        <v>364664.65</v>
      </c>
      <c r="AK28" s="64">
        <v>291731.71999999997</v>
      </c>
      <c r="AL28" s="63"/>
      <c r="AM28" s="64"/>
      <c r="AN28" s="60"/>
      <c r="AO28" s="39"/>
      <c r="AP28" s="63"/>
      <c r="AQ28" s="64"/>
      <c r="AR28" s="183"/>
      <c r="AS28" s="184"/>
      <c r="AT28" s="60"/>
      <c r="AU28" s="39"/>
      <c r="AV28" s="142"/>
      <c r="AW28" s="145"/>
    </row>
    <row r="29" spans="1:49">
      <c r="A29" s="20" t="s">
        <v>26</v>
      </c>
      <c r="B29" s="21">
        <v>25</v>
      </c>
      <c r="C29" s="88">
        <v>9.3186502387418192E-3</v>
      </c>
      <c r="D29" s="121">
        <v>227648.3517157051</v>
      </c>
      <c r="E29" s="173">
        <v>248515.14128817053</v>
      </c>
      <c r="F29" s="93">
        <f>C29*Allocations!$B$6</f>
        <v>316834.10811722185</v>
      </c>
      <c r="G29" s="98">
        <f t="shared" si="0"/>
        <v>792997.60112109745</v>
      </c>
      <c r="H29" s="78">
        <f t="shared" si="1"/>
        <v>264332.5337070325</v>
      </c>
      <c r="I29" s="104">
        <v>-685629.4838317344</v>
      </c>
      <c r="J29" s="105">
        <f t="shared" si="6"/>
        <v>-368795.37571451254</v>
      </c>
      <c r="K29" s="117">
        <f t="shared" si="9"/>
        <v>0</v>
      </c>
      <c r="L29" s="117">
        <f t="shared" si="10"/>
        <v>0</v>
      </c>
      <c r="M29" s="117">
        <f t="shared" si="11"/>
        <v>-368795.37571451254</v>
      </c>
      <c r="N29" s="128">
        <f t="shared" si="2"/>
        <v>-1.3951947970326621</v>
      </c>
      <c r="O29" s="133">
        <f t="shared" si="7"/>
        <v>1532209.2729888186</v>
      </c>
      <c r="P29" s="45"/>
      <c r="Q29" s="22"/>
      <c r="R29" s="22"/>
      <c r="S29" s="22"/>
      <c r="T29" s="168">
        <f t="shared" si="3"/>
        <v>0</v>
      </c>
      <c r="U29" s="51">
        <f t="shared" si="4"/>
        <v>316834.10811722185</v>
      </c>
      <c r="V29" s="52">
        <f t="shared" si="5"/>
        <v>9.9928660437181432E-3</v>
      </c>
      <c r="W29" s="45">
        <f t="shared" si="12"/>
        <v>15405.421165664313</v>
      </c>
      <c r="X29" s="34">
        <f>C29*Allocations!$B$9</f>
        <v>0</v>
      </c>
      <c r="Y29" s="61">
        <f t="shared" si="8"/>
        <v>-670224.06266607007</v>
      </c>
      <c r="Z29" s="149"/>
      <c r="AA29" s="150"/>
      <c r="AB29" s="149"/>
      <c r="AC29" s="150"/>
      <c r="AD29" s="77"/>
      <c r="AE29" s="78"/>
      <c r="AF29" s="154"/>
      <c r="AG29" s="155"/>
      <c r="AH29" s="77"/>
      <c r="AI29" s="78"/>
      <c r="AJ29" s="77"/>
      <c r="AK29" s="78"/>
      <c r="AL29" s="77"/>
      <c r="AM29" s="78"/>
      <c r="AN29" s="151"/>
      <c r="AO29" s="150"/>
      <c r="AP29" s="77"/>
      <c r="AQ29" s="78"/>
      <c r="AR29" s="185"/>
      <c r="AS29" s="186"/>
      <c r="AT29" s="151"/>
      <c r="AU29" s="150"/>
      <c r="AV29" s="152"/>
      <c r="AW29" s="153"/>
    </row>
    <row r="30" spans="1:49">
      <c r="A30" s="23" t="s">
        <v>27</v>
      </c>
      <c r="B30" s="17">
        <v>26</v>
      </c>
      <c r="C30" s="87">
        <v>1.4538652961960618E-2</v>
      </c>
      <c r="D30" s="120">
        <v>452976.2268089031</v>
      </c>
      <c r="E30" s="172">
        <v>483053.1493208147</v>
      </c>
      <c r="F30" s="92">
        <f>C30*Allocations!$B$6</f>
        <v>494314.20070666104</v>
      </c>
      <c r="G30" s="97">
        <f t="shared" si="0"/>
        <v>1430343.5768363788</v>
      </c>
      <c r="H30" s="64">
        <f t="shared" si="1"/>
        <v>476781.19227879291</v>
      </c>
      <c r="I30" s="102">
        <v>523915.56771387724</v>
      </c>
      <c r="J30" s="103">
        <f t="shared" si="6"/>
        <v>1018229.7684205383</v>
      </c>
      <c r="K30" s="116">
        <f t="shared" si="9"/>
        <v>901750.6</v>
      </c>
      <c r="L30" s="116">
        <f t="shared" si="10"/>
        <v>721400.48</v>
      </c>
      <c r="M30" s="116">
        <f t="shared" si="11"/>
        <v>296829.2884205383</v>
      </c>
      <c r="N30" s="127">
        <f t="shared" si="2"/>
        <v>0.62256920622609291</v>
      </c>
      <c r="O30" s="132">
        <f t="shared" si="7"/>
        <v>3262714.4926605048</v>
      </c>
      <c r="P30" s="44"/>
      <c r="Q30" s="19"/>
      <c r="R30" s="19"/>
      <c r="S30" s="19"/>
      <c r="T30" s="167">
        <f t="shared" si="3"/>
        <v>0</v>
      </c>
      <c r="U30" s="50">
        <f t="shared" si="4"/>
        <v>494314.20070666104</v>
      </c>
      <c r="V30" s="49">
        <f t="shared" si="5"/>
        <v>1.5590542383592476E-2</v>
      </c>
      <c r="W30" s="44">
        <f t="shared" si="12"/>
        <v>24035.03364996739</v>
      </c>
      <c r="X30" s="33">
        <f>C30*Allocations!$B$9</f>
        <v>0</v>
      </c>
      <c r="Y30" s="47">
        <f t="shared" si="8"/>
        <v>-173449.87863615534</v>
      </c>
      <c r="Z30" s="36"/>
      <c r="AA30" s="39"/>
      <c r="AB30" s="69"/>
      <c r="AC30" s="64"/>
      <c r="AD30" s="63"/>
      <c r="AE30" s="64"/>
      <c r="AF30" s="140"/>
      <c r="AG30" s="138"/>
      <c r="AH30" s="63">
        <v>238040.9</v>
      </c>
      <c r="AI30" s="64">
        <v>190432.72</v>
      </c>
      <c r="AJ30" s="63"/>
      <c r="AK30" s="64"/>
      <c r="AL30" s="63"/>
      <c r="AM30" s="64"/>
      <c r="AN30" s="63"/>
      <c r="AO30" s="64"/>
      <c r="AP30" s="63"/>
      <c r="AQ30" s="64"/>
      <c r="AR30" s="183">
        <v>663709.69999999995</v>
      </c>
      <c r="AS30" s="184">
        <v>530967.76</v>
      </c>
      <c r="AT30" s="63"/>
      <c r="AU30" s="64"/>
      <c r="AV30" s="66"/>
      <c r="AW30" s="67"/>
    </row>
    <row r="31" spans="1:49">
      <c r="A31" s="23" t="s">
        <v>28</v>
      </c>
      <c r="B31" s="17">
        <v>27</v>
      </c>
      <c r="C31" s="87">
        <v>1.3069403597534272E-2</v>
      </c>
      <c r="D31" s="120">
        <v>309451.67726693174</v>
      </c>
      <c r="E31" s="172">
        <v>363137.00559409359</v>
      </c>
      <c r="F31" s="92">
        <f>C31*Allocations!$B$6</f>
        <v>444359.72231616528</v>
      </c>
      <c r="G31" s="97">
        <f t="shared" si="0"/>
        <v>1116948.4051771907</v>
      </c>
      <c r="H31" s="64">
        <f t="shared" si="1"/>
        <v>372316.13505906356</v>
      </c>
      <c r="I31" s="102">
        <v>847438.89233219554</v>
      </c>
      <c r="J31" s="103">
        <f t="shared" si="6"/>
        <v>1291798.6146483608</v>
      </c>
      <c r="K31" s="116">
        <f t="shared" si="9"/>
        <v>2427387.9699999997</v>
      </c>
      <c r="L31" s="116">
        <f t="shared" si="10"/>
        <v>1008897.66</v>
      </c>
      <c r="M31" s="116">
        <f t="shared" si="11"/>
        <v>282900.95464836073</v>
      </c>
      <c r="N31" s="127">
        <f t="shared" si="2"/>
        <v>0.75984070527451575</v>
      </c>
      <c r="O31" s="132">
        <f t="shared" si="7"/>
        <v>2949059.2885453524</v>
      </c>
      <c r="P31" s="44"/>
      <c r="Q31" s="19"/>
      <c r="R31" s="19"/>
      <c r="S31" s="19"/>
      <c r="T31" s="167">
        <f t="shared" si="3"/>
        <v>0</v>
      </c>
      <c r="U31" s="50">
        <f t="shared" si="4"/>
        <v>444359.72231616528</v>
      </c>
      <c r="V31" s="49">
        <f t="shared" si="5"/>
        <v>1.4014991020746947E-2</v>
      </c>
      <c r="W31" s="44">
        <f t="shared" si="12"/>
        <v>21606.09762634982</v>
      </c>
      <c r="X31" s="33">
        <f>C31*Allocations!$B$9</f>
        <v>0</v>
      </c>
      <c r="Y31" s="47">
        <f t="shared" si="8"/>
        <v>-139852.67004145466</v>
      </c>
      <c r="Z31" s="36"/>
      <c r="AA31" s="39"/>
      <c r="AB31" s="36"/>
      <c r="AC31" s="39"/>
      <c r="AD31" s="63"/>
      <c r="AE31" s="64"/>
      <c r="AF31" s="63"/>
      <c r="AG31" s="64"/>
      <c r="AH31" s="63"/>
      <c r="AI31" s="64"/>
      <c r="AJ31" s="63">
        <v>610378</v>
      </c>
      <c r="AK31" s="64">
        <v>486702.4</v>
      </c>
      <c r="AL31" s="63"/>
      <c r="AM31" s="64"/>
      <c r="AN31" s="177">
        <v>1817009.97</v>
      </c>
      <c r="AO31" s="144">
        <v>522195.26</v>
      </c>
      <c r="AP31" s="63"/>
      <c r="AQ31" s="64"/>
      <c r="AR31" s="183"/>
      <c r="AS31" s="184"/>
      <c r="AT31" s="60"/>
      <c r="AU31" s="39"/>
      <c r="AV31" s="142"/>
      <c r="AW31" s="145"/>
    </row>
    <row r="32" spans="1:49">
      <c r="A32" s="23" t="s">
        <v>29</v>
      </c>
      <c r="B32" s="17">
        <v>28</v>
      </c>
      <c r="C32" s="87">
        <v>7.6040702786704852E-3</v>
      </c>
      <c r="D32" s="120">
        <v>231984.08347460671</v>
      </c>
      <c r="E32" s="172">
        <v>257495.283360812</v>
      </c>
      <c r="F32" s="92">
        <f>C32*Allocations!$B$6</f>
        <v>258538.38947479651</v>
      </c>
      <c r="G32" s="97">
        <f t="shared" si="0"/>
        <v>748017.75631021522</v>
      </c>
      <c r="H32" s="64">
        <f t="shared" si="1"/>
        <v>249339.25210340507</v>
      </c>
      <c r="I32" s="102">
        <v>-1040225.8509845481</v>
      </c>
      <c r="J32" s="103">
        <f t="shared" si="6"/>
        <v>-781687.46150975162</v>
      </c>
      <c r="K32" s="116">
        <f t="shared" si="9"/>
        <v>465993.05</v>
      </c>
      <c r="L32" s="116">
        <f t="shared" si="10"/>
        <v>372794.44</v>
      </c>
      <c r="M32" s="116">
        <f t="shared" si="11"/>
        <v>-1154481.9015097516</v>
      </c>
      <c r="N32" s="127">
        <f t="shared" si="2"/>
        <v>-4.630165093424476</v>
      </c>
      <c r="O32" s="132">
        <f t="shared" si="7"/>
        <v>396748.43533902755</v>
      </c>
      <c r="P32" s="44"/>
      <c r="Q32" s="19"/>
      <c r="R32" s="19"/>
      <c r="S32" s="19"/>
      <c r="T32" s="167">
        <f t="shared" si="3"/>
        <v>0</v>
      </c>
      <c r="U32" s="50">
        <f t="shared" si="4"/>
        <v>258538.38947479651</v>
      </c>
      <c r="V32" s="49">
        <f t="shared" si="5"/>
        <v>8.1542341149217941E-3</v>
      </c>
      <c r="W32" s="44">
        <f t="shared" si="12"/>
        <v>12570.909113984057</v>
      </c>
      <c r="X32" s="33">
        <f>C32*Allocations!$B$9</f>
        <v>0</v>
      </c>
      <c r="Y32" s="47">
        <f t="shared" si="8"/>
        <v>-1400449.3818705641</v>
      </c>
      <c r="Z32" s="36"/>
      <c r="AA32" s="39"/>
      <c r="AB32" s="69">
        <v>465993.05</v>
      </c>
      <c r="AC32" s="64">
        <v>372794.44</v>
      </c>
      <c r="AD32" s="63"/>
      <c r="AE32" s="64"/>
      <c r="AF32" s="140"/>
      <c r="AG32" s="160"/>
      <c r="AH32" s="63"/>
      <c r="AI32" s="64"/>
      <c r="AJ32" s="63"/>
      <c r="AK32" s="64"/>
      <c r="AL32" s="63"/>
      <c r="AM32" s="64"/>
      <c r="AN32" s="60"/>
      <c r="AO32" s="39"/>
      <c r="AP32" s="63"/>
      <c r="AQ32" s="64"/>
      <c r="AR32" s="183"/>
      <c r="AS32" s="184"/>
      <c r="AT32" s="60"/>
      <c r="AU32" s="39"/>
      <c r="AV32" s="142"/>
      <c r="AW32" s="145"/>
    </row>
    <row r="33" spans="1:49">
      <c r="A33" s="23" t="s">
        <v>30</v>
      </c>
      <c r="B33" s="17">
        <v>29</v>
      </c>
      <c r="C33" s="87">
        <v>1.029227857321437E-2</v>
      </c>
      <c r="D33" s="120">
        <v>250651.15620638835</v>
      </c>
      <c r="E33" s="172">
        <v>308780.44163376663</v>
      </c>
      <c r="F33" s="92">
        <f>C33*Allocations!$B$6</f>
        <v>349937.47148928861</v>
      </c>
      <c r="G33" s="97">
        <f t="shared" si="0"/>
        <v>909369.06932944362</v>
      </c>
      <c r="H33" s="64">
        <f t="shared" si="1"/>
        <v>303123.02310981456</v>
      </c>
      <c r="I33" s="102">
        <v>931714.29968913866</v>
      </c>
      <c r="J33" s="103">
        <f t="shared" si="6"/>
        <v>1281651.7711784272</v>
      </c>
      <c r="K33" s="116">
        <f t="shared" si="9"/>
        <v>1486513.0899999999</v>
      </c>
      <c r="L33" s="116">
        <f t="shared" si="10"/>
        <v>1189210.48</v>
      </c>
      <c r="M33" s="116">
        <f t="shared" si="11"/>
        <v>92441.291178427171</v>
      </c>
      <c r="N33" s="127">
        <f t="shared" si="2"/>
        <v>0.3049629494653654</v>
      </c>
      <c r="O33" s="132">
        <f t="shared" si="7"/>
        <v>2192066.1201141588</v>
      </c>
      <c r="P33" s="44"/>
      <c r="Q33" s="19"/>
      <c r="R33" s="19"/>
      <c r="S33" s="19"/>
      <c r="T33" s="167">
        <f t="shared" si="3"/>
        <v>0</v>
      </c>
      <c r="U33" s="50">
        <f t="shared" si="4"/>
        <v>349937.47148928861</v>
      </c>
      <c r="V33" s="49">
        <f t="shared" si="5"/>
        <v>1.103693758557121E-2</v>
      </c>
      <c r="W33" s="44">
        <f t="shared" si="12"/>
        <v>17015.005619109696</v>
      </c>
      <c r="X33" s="33">
        <f>C33*Allocations!$B$9</f>
        <v>0</v>
      </c>
      <c r="Y33" s="47">
        <f t="shared" si="8"/>
        <v>-240481.17469175163</v>
      </c>
      <c r="Z33" s="36"/>
      <c r="AA33" s="39"/>
      <c r="AB33" s="69">
        <v>742716.1</v>
      </c>
      <c r="AC33" s="64">
        <v>594172.88</v>
      </c>
      <c r="AD33" s="63"/>
      <c r="AE33" s="64"/>
      <c r="AF33" s="140"/>
      <c r="AG33" s="138"/>
      <c r="AH33" s="63">
        <v>743796.99</v>
      </c>
      <c r="AI33" s="64">
        <v>595037.6</v>
      </c>
      <c r="AJ33" s="60"/>
      <c r="AK33" s="39"/>
      <c r="AL33" s="63"/>
      <c r="AM33" s="64"/>
      <c r="AN33" s="60"/>
      <c r="AO33" s="39"/>
      <c r="AP33" s="63"/>
      <c r="AQ33" s="64"/>
      <c r="AR33" s="183"/>
      <c r="AS33" s="184"/>
      <c r="AT33" s="60"/>
      <c r="AU33" s="39"/>
      <c r="AV33" s="142"/>
      <c r="AW33" s="145"/>
    </row>
    <row r="34" spans="1:49">
      <c r="A34" s="20" t="s">
        <v>31</v>
      </c>
      <c r="B34" s="21">
        <v>30</v>
      </c>
      <c r="C34" s="88">
        <v>3.324206573789853E-3</v>
      </c>
      <c r="D34" s="121">
        <v>100764.57575246735</v>
      </c>
      <c r="E34" s="173">
        <v>100756.6609707141</v>
      </c>
      <c r="F34" s="93">
        <f>C34*Allocations!$B$6</f>
        <v>113023.023508855</v>
      </c>
      <c r="G34" s="98">
        <f t="shared" si="0"/>
        <v>314544.26023203647</v>
      </c>
      <c r="H34" s="78">
        <f t="shared" si="1"/>
        <v>104848.08674401215</v>
      </c>
      <c r="I34" s="104">
        <v>-180848.46007061674</v>
      </c>
      <c r="J34" s="105">
        <f t="shared" si="6"/>
        <v>-67825.436561761744</v>
      </c>
      <c r="K34" s="117">
        <f t="shared" si="9"/>
        <v>0</v>
      </c>
      <c r="L34" s="117">
        <f t="shared" si="10"/>
        <v>0</v>
      </c>
      <c r="M34" s="117">
        <f t="shared" si="11"/>
        <v>-67825.436561761744</v>
      </c>
      <c r="N34" s="128">
        <f t="shared" si="2"/>
        <v>-0.64689245810806595</v>
      </c>
      <c r="O34" s="133">
        <f t="shared" si="7"/>
        <v>610312.70449136815</v>
      </c>
      <c r="P34" s="45"/>
      <c r="Q34" s="22"/>
      <c r="R34" s="22"/>
      <c r="S34" s="22"/>
      <c r="T34" s="168">
        <f t="shared" si="3"/>
        <v>0</v>
      </c>
      <c r="U34" s="51">
        <f t="shared" si="4"/>
        <v>113023.023508855</v>
      </c>
      <c r="V34" s="52">
        <f t="shared" si="5"/>
        <v>3.5647170075582008E-3</v>
      </c>
      <c r="W34" s="45">
        <f t="shared" si="12"/>
        <v>5495.5171617018432</v>
      </c>
      <c r="X34" s="34">
        <f>C34*Allocations!$B$9</f>
        <v>0</v>
      </c>
      <c r="Y34" s="61">
        <f t="shared" si="8"/>
        <v>-175352.94290891491</v>
      </c>
      <c r="Z34" s="149"/>
      <c r="AA34" s="150"/>
      <c r="AB34" s="149"/>
      <c r="AC34" s="150"/>
      <c r="AD34" s="77"/>
      <c r="AE34" s="78"/>
      <c r="AF34" s="154"/>
      <c r="AG34" s="155"/>
      <c r="AH34" s="77"/>
      <c r="AI34" s="78"/>
      <c r="AJ34" s="151"/>
      <c r="AK34" s="150"/>
      <c r="AL34" s="77"/>
      <c r="AM34" s="78"/>
      <c r="AN34" s="77"/>
      <c r="AO34" s="78"/>
      <c r="AP34" s="77"/>
      <c r="AQ34" s="78"/>
      <c r="AR34" s="185"/>
      <c r="AS34" s="186"/>
      <c r="AT34" s="151"/>
      <c r="AU34" s="150"/>
      <c r="AV34" s="152"/>
      <c r="AW34" s="153"/>
    </row>
    <row r="35" spans="1:49">
      <c r="A35" s="23" t="s">
        <v>32</v>
      </c>
      <c r="B35" s="17">
        <v>31</v>
      </c>
      <c r="C35" s="87">
        <v>1.0803884289411324E-2</v>
      </c>
      <c r="D35" s="120">
        <v>333614.35624386062</v>
      </c>
      <c r="E35" s="172">
        <v>333969.97464506119</v>
      </c>
      <c r="F35" s="92">
        <f>C35*Allocations!$B$6</f>
        <v>367332.06583998504</v>
      </c>
      <c r="G35" s="97">
        <f t="shared" si="0"/>
        <v>1034916.3967289069</v>
      </c>
      <c r="H35" s="64">
        <f t="shared" si="1"/>
        <v>344972.13224296895</v>
      </c>
      <c r="I35" s="102">
        <v>-711892.73350964137</v>
      </c>
      <c r="J35" s="103">
        <f t="shared" si="6"/>
        <v>-344560.66766965634</v>
      </c>
      <c r="K35" s="116">
        <f t="shared" si="9"/>
        <v>0</v>
      </c>
      <c r="L35" s="116">
        <f t="shared" si="10"/>
        <v>0</v>
      </c>
      <c r="M35" s="116">
        <f t="shared" si="11"/>
        <v>-344560.66766965634</v>
      </c>
      <c r="N35" s="127">
        <f t="shared" si="2"/>
        <v>-0.99880725271737947</v>
      </c>
      <c r="O35" s="132">
        <f t="shared" si="7"/>
        <v>1859431.7273702542</v>
      </c>
      <c r="P35" s="44"/>
      <c r="Q35" s="19"/>
      <c r="R35" s="19"/>
      <c r="S35" s="19"/>
      <c r="T35" s="167">
        <f t="shared" si="3"/>
        <v>0</v>
      </c>
      <c r="U35" s="50">
        <f t="shared" si="4"/>
        <v>367332.06583998504</v>
      </c>
      <c r="V35" s="49">
        <f t="shared" si="5"/>
        <v>1.1585558604514712E-2</v>
      </c>
      <c r="W35" s="44">
        <f t="shared" si="12"/>
        <v>17860.782778553719</v>
      </c>
      <c r="X35" s="33">
        <f>C35*Allocations!$B$9</f>
        <v>0</v>
      </c>
      <c r="Y35" s="47">
        <f t="shared" si="8"/>
        <v>-694031.95073108771</v>
      </c>
      <c r="Z35" s="69"/>
      <c r="AA35" s="64"/>
      <c r="AB35" s="69"/>
      <c r="AC35" s="64"/>
      <c r="AD35" s="63"/>
      <c r="AE35" s="64"/>
      <c r="AF35" s="140"/>
      <c r="AG35" s="138"/>
      <c r="AH35" s="63"/>
      <c r="AI35" s="64"/>
      <c r="AJ35" s="63"/>
      <c r="AK35" s="64"/>
      <c r="AL35" s="63"/>
      <c r="AM35" s="64"/>
      <c r="AN35" s="60"/>
      <c r="AO35" s="39"/>
      <c r="AP35" s="63"/>
      <c r="AQ35" s="64"/>
      <c r="AR35" s="183"/>
      <c r="AS35" s="184"/>
      <c r="AT35" s="60"/>
      <c r="AU35" s="39"/>
      <c r="AV35" s="142"/>
      <c r="AW35" s="145"/>
    </row>
    <row r="36" spans="1:49">
      <c r="A36" s="23" t="s">
        <v>33</v>
      </c>
      <c r="B36" s="17">
        <v>32</v>
      </c>
      <c r="C36" s="87">
        <v>5.1270258044643236E-3</v>
      </c>
      <c r="D36" s="120">
        <v>141892.386814008</v>
      </c>
      <c r="E36" s="172">
        <v>168722.49470740848</v>
      </c>
      <c r="F36" s="92">
        <f>C36*Allocations!$B$6</f>
        <v>174318.877351787</v>
      </c>
      <c r="G36" s="97">
        <f t="shared" si="0"/>
        <v>484933.75887320348</v>
      </c>
      <c r="H36" s="64">
        <f t="shared" si="1"/>
        <v>161644.58629106783</v>
      </c>
      <c r="I36" s="102">
        <v>138101.14291039133</v>
      </c>
      <c r="J36" s="103">
        <f t="shared" si="6"/>
        <v>312420.02026217832</v>
      </c>
      <c r="K36" s="116">
        <f t="shared" si="9"/>
        <v>0</v>
      </c>
      <c r="L36" s="116">
        <f t="shared" si="10"/>
        <v>0</v>
      </c>
      <c r="M36" s="116">
        <f t="shared" si="11"/>
        <v>312420.02026217832</v>
      </c>
      <c r="N36" s="127">
        <f t="shared" si="2"/>
        <v>1.9327589462205335</v>
      </c>
      <c r="O36" s="132">
        <f t="shared" si="7"/>
        <v>1358333.2843729004</v>
      </c>
      <c r="P36" s="44"/>
      <c r="Q36" s="19"/>
      <c r="R36" s="19"/>
      <c r="S36" s="19"/>
      <c r="T36" s="167">
        <f t="shared" si="3"/>
        <v>0</v>
      </c>
      <c r="U36" s="50">
        <f t="shared" si="4"/>
        <v>174318.877351787</v>
      </c>
      <c r="V36" s="49">
        <f t="shared" si="5"/>
        <v>5.4979724267036857E-3</v>
      </c>
      <c r="W36" s="44">
        <f t="shared" si="12"/>
        <v>8475.9047524532925</v>
      </c>
      <c r="X36" s="33">
        <f>C36*Allocations!$B$9</f>
        <v>0</v>
      </c>
      <c r="Y36" s="47">
        <f t="shared" si="8"/>
        <v>146577.04766284462</v>
      </c>
      <c r="Z36" s="36"/>
      <c r="AA36" s="39"/>
      <c r="AB36" s="36"/>
      <c r="AC36" s="39"/>
      <c r="AD36" s="63"/>
      <c r="AE36" s="64"/>
      <c r="AF36" s="140"/>
      <c r="AG36" s="138"/>
      <c r="AH36" s="63"/>
      <c r="AI36" s="64"/>
      <c r="AJ36" s="60"/>
      <c r="AK36" s="39"/>
      <c r="AL36" s="63"/>
      <c r="AM36" s="64"/>
      <c r="AN36" s="60"/>
      <c r="AO36" s="39"/>
      <c r="AP36" s="63"/>
      <c r="AQ36" s="64"/>
      <c r="AR36" s="183"/>
      <c r="AS36" s="184"/>
      <c r="AT36" s="60"/>
      <c r="AU36" s="39"/>
      <c r="AV36" s="142"/>
      <c r="AW36" s="145"/>
    </row>
    <row r="37" spans="1:49">
      <c r="A37" s="23" t="s">
        <v>34</v>
      </c>
      <c r="B37" s="17">
        <v>33</v>
      </c>
      <c r="C37" s="87">
        <v>1.0717003578836528E-2</v>
      </c>
      <c r="D37" s="120">
        <v>310471.71062523534</v>
      </c>
      <c r="E37" s="172">
        <v>282054.71534680144</v>
      </c>
      <c r="F37" s="92">
        <f>C37*Allocations!$B$6</f>
        <v>364378.12168044195</v>
      </c>
      <c r="G37" s="97">
        <f t="shared" ref="G37:G68" si="13">SUM(D37:F37)</f>
        <v>956904.5476524788</v>
      </c>
      <c r="H37" s="64">
        <f t="shared" ref="H37:H68" si="14">SUM(D37:F37)/3</f>
        <v>318968.18255082628</v>
      </c>
      <c r="I37" s="102">
        <v>525691.07703472348</v>
      </c>
      <c r="J37" s="103">
        <f t="shared" si="6"/>
        <v>890069.19871516549</v>
      </c>
      <c r="K37" s="116">
        <f t="shared" si="9"/>
        <v>139486.62</v>
      </c>
      <c r="L37" s="116">
        <f t="shared" si="10"/>
        <v>111589.3</v>
      </c>
      <c r="M37" s="116">
        <f t="shared" si="11"/>
        <v>778479.89871516544</v>
      </c>
      <c r="N37" s="127">
        <f t="shared" ref="N37:N68" si="15">M37/H37</f>
        <v>2.440619288386602</v>
      </c>
      <c r="O37" s="132">
        <f t="shared" si="7"/>
        <v>2964748.628797817</v>
      </c>
      <c r="P37" s="44"/>
      <c r="Q37" s="19"/>
      <c r="R37" s="19"/>
      <c r="S37" s="19"/>
      <c r="T37" s="167">
        <f t="shared" si="3"/>
        <v>0</v>
      </c>
      <c r="U37" s="50">
        <f t="shared" ref="U37:U68" si="16">IF(T37&gt;0,0,F37)</f>
        <v>364378.12168044195</v>
      </c>
      <c r="V37" s="49">
        <f t="shared" ref="V37:V68" si="17">IF(U37&gt;0.01,F37/$U$104,0)</f>
        <v>1.1492391967682744E-2</v>
      </c>
      <c r="W37" s="44">
        <f t="shared" si="12"/>
        <v>17717.153185931769</v>
      </c>
      <c r="X37" s="33">
        <f>C37*Allocations!$B$9</f>
        <v>0</v>
      </c>
      <c r="Y37" s="47">
        <f t="shared" si="8"/>
        <v>431818.93022065528</v>
      </c>
      <c r="Z37" s="36"/>
      <c r="AA37" s="39"/>
      <c r="AB37" s="36"/>
      <c r="AC37" s="39"/>
      <c r="AD37" s="63"/>
      <c r="AE37" s="64"/>
      <c r="AF37" s="140"/>
      <c r="AG37" s="138"/>
      <c r="AH37" s="63"/>
      <c r="AI37" s="64"/>
      <c r="AJ37" s="63">
        <v>139486.62</v>
      </c>
      <c r="AK37" s="64">
        <v>111589.3</v>
      </c>
      <c r="AL37" s="63"/>
      <c r="AM37" s="64"/>
      <c r="AN37" s="60"/>
      <c r="AO37" s="39"/>
      <c r="AP37" s="63"/>
      <c r="AQ37" s="64"/>
      <c r="AR37" s="183"/>
      <c r="AS37" s="184"/>
      <c r="AT37" s="63"/>
      <c r="AU37" s="64"/>
      <c r="AV37" s="142"/>
      <c r="AW37" s="145"/>
    </row>
    <row r="38" spans="1:49">
      <c r="A38" s="23" t="s">
        <v>35</v>
      </c>
      <c r="B38" s="17">
        <v>34</v>
      </c>
      <c r="C38" s="87">
        <v>8.6927284797564223E-3</v>
      </c>
      <c r="D38" s="120">
        <v>271166.41704132239</v>
      </c>
      <c r="E38" s="172">
        <v>283022.53586588451</v>
      </c>
      <c r="F38" s="92">
        <f>C38*Allocations!$B$6</f>
        <v>295552.76831171836</v>
      </c>
      <c r="G38" s="97">
        <f t="shared" si="13"/>
        <v>849741.72121892532</v>
      </c>
      <c r="H38" s="64">
        <f t="shared" si="14"/>
        <v>283247.24040630844</v>
      </c>
      <c r="I38" s="102">
        <v>-442218.3725829653</v>
      </c>
      <c r="J38" s="103">
        <f t="shared" si="6"/>
        <v>-146665.60427124694</v>
      </c>
      <c r="K38" s="116">
        <f t="shared" si="9"/>
        <v>0</v>
      </c>
      <c r="L38" s="116">
        <f t="shared" si="10"/>
        <v>0</v>
      </c>
      <c r="M38" s="116">
        <f t="shared" si="11"/>
        <v>-146665.60427124694</v>
      </c>
      <c r="N38" s="127">
        <f t="shared" si="15"/>
        <v>-0.51780064674543758</v>
      </c>
      <c r="O38" s="132">
        <f t="shared" si="7"/>
        <v>1626651.0055990634</v>
      </c>
      <c r="P38" s="44"/>
      <c r="Q38" s="19"/>
      <c r="R38" s="19"/>
      <c r="S38" s="19"/>
      <c r="T38" s="167">
        <f t="shared" si="3"/>
        <v>0</v>
      </c>
      <c r="U38" s="50">
        <f t="shared" si="16"/>
        <v>295552.76831171836</v>
      </c>
      <c r="V38" s="49">
        <f t="shared" si="17"/>
        <v>9.3216580757030237E-3</v>
      </c>
      <c r="W38" s="44">
        <f t="shared" si="12"/>
        <v>14370.658827033456</v>
      </c>
      <c r="X38" s="33">
        <f>C38*Allocations!$B$9</f>
        <v>0</v>
      </c>
      <c r="Y38" s="47">
        <f t="shared" si="8"/>
        <v>-427847.71375593182</v>
      </c>
      <c r="Z38" s="36"/>
      <c r="AA38" s="39"/>
      <c r="AB38" s="36"/>
      <c r="AC38" s="39"/>
      <c r="AD38" s="63"/>
      <c r="AE38" s="64"/>
      <c r="AF38" s="63"/>
      <c r="AG38" s="64"/>
      <c r="AH38" s="63"/>
      <c r="AI38" s="64"/>
      <c r="AJ38" s="60"/>
      <c r="AK38" s="39"/>
      <c r="AL38" s="63"/>
      <c r="AM38" s="64"/>
      <c r="AN38" s="60"/>
      <c r="AO38" s="39"/>
      <c r="AP38" s="63"/>
      <c r="AQ38" s="64"/>
      <c r="AR38" s="183"/>
      <c r="AS38" s="184"/>
      <c r="AT38" s="60"/>
      <c r="AU38" s="39"/>
      <c r="AV38" s="142"/>
      <c r="AW38" s="145"/>
    </row>
    <row r="39" spans="1:49">
      <c r="A39" s="20" t="s">
        <v>36</v>
      </c>
      <c r="B39" s="21">
        <v>35</v>
      </c>
      <c r="C39" s="88">
        <v>8.7619886202973223E-3</v>
      </c>
      <c r="D39" s="121">
        <v>540481.20281237515</v>
      </c>
      <c r="E39" s="173">
        <v>262038.21896163342</v>
      </c>
      <c r="F39" s="93">
        <f>C39*Allocations!$B$6</f>
        <v>297907.61309010896</v>
      </c>
      <c r="G39" s="98">
        <f t="shared" si="13"/>
        <v>1100427.0348641174</v>
      </c>
      <c r="H39" s="78">
        <f t="shared" si="14"/>
        <v>366809.01162137248</v>
      </c>
      <c r="I39" s="104">
        <v>763892.17756625754</v>
      </c>
      <c r="J39" s="105">
        <f t="shared" si="6"/>
        <v>1061799.7906563664</v>
      </c>
      <c r="K39" s="117">
        <f t="shared" si="9"/>
        <v>607279.19999999995</v>
      </c>
      <c r="L39" s="117">
        <f t="shared" si="10"/>
        <v>485823.36000000004</v>
      </c>
      <c r="M39" s="117">
        <f t="shared" si="11"/>
        <v>575976.43065636628</v>
      </c>
      <c r="N39" s="128">
        <f t="shared" si="15"/>
        <v>1.5702352243485789</v>
      </c>
      <c r="O39" s="133">
        <f t="shared" si="7"/>
        <v>2363422.1091970201</v>
      </c>
      <c r="P39" s="45"/>
      <c r="Q39" s="22"/>
      <c r="R39" s="22"/>
      <c r="S39" s="22"/>
      <c r="T39" s="168">
        <f t="shared" si="3"/>
        <v>0</v>
      </c>
      <c r="U39" s="51">
        <f t="shared" si="16"/>
        <v>297907.61309010896</v>
      </c>
      <c r="V39" s="52">
        <f t="shared" si="17"/>
        <v>9.3959292725891257E-3</v>
      </c>
      <c r="W39" s="45">
        <f t="shared" si="12"/>
        <v>14485.158417391485</v>
      </c>
      <c r="X39" s="34">
        <f>C39*Allocations!$B$9</f>
        <v>0</v>
      </c>
      <c r="Y39" s="61">
        <f t="shared" si="8"/>
        <v>292553.97598364897</v>
      </c>
      <c r="Z39" s="149"/>
      <c r="AA39" s="150"/>
      <c r="AB39" s="159">
        <v>139028.5</v>
      </c>
      <c r="AC39" s="78">
        <v>111222.8</v>
      </c>
      <c r="AD39" s="77"/>
      <c r="AE39" s="78"/>
      <c r="AF39" s="154"/>
      <c r="AG39" s="155"/>
      <c r="AH39" s="77"/>
      <c r="AI39" s="78"/>
      <c r="AJ39" s="151"/>
      <c r="AK39" s="150"/>
      <c r="AL39" s="77">
        <v>204667.7</v>
      </c>
      <c r="AM39" s="78">
        <v>163734.16</v>
      </c>
      <c r="AN39" s="77"/>
      <c r="AO39" s="78"/>
      <c r="AP39" s="77"/>
      <c r="AQ39" s="78"/>
      <c r="AR39" s="185"/>
      <c r="AS39" s="186"/>
      <c r="AT39" s="151"/>
      <c r="AU39" s="150"/>
      <c r="AV39" s="152">
        <v>263583</v>
      </c>
      <c r="AW39" s="153">
        <f>AV39*0.8</f>
        <v>210866.40000000002</v>
      </c>
    </row>
    <row r="40" spans="1:49">
      <c r="A40" s="23" t="s">
        <v>37</v>
      </c>
      <c r="B40" s="17">
        <v>36</v>
      </c>
      <c r="C40" s="87">
        <v>7.7394112742843416E-3</v>
      </c>
      <c r="D40" s="120">
        <v>255643.37897243904</v>
      </c>
      <c r="E40" s="172">
        <v>256037.0983471724</v>
      </c>
      <c r="F40" s="92">
        <f>C40*Allocations!$B$6</f>
        <v>263139.98332566762</v>
      </c>
      <c r="G40" s="97">
        <f t="shared" si="13"/>
        <v>774820.46064527915</v>
      </c>
      <c r="H40" s="64">
        <f t="shared" si="14"/>
        <v>258273.48688175972</v>
      </c>
      <c r="I40" s="102">
        <v>-52816.33146718124</v>
      </c>
      <c r="J40" s="103">
        <f t="shared" si="6"/>
        <v>210323.65185848638</v>
      </c>
      <c r="K40" s="116">
        <f t="shared" si="9"/>
        <v>639053.74</v>
      </c>
      <c r="L40" s="116">
        <f t="shared" si="10"/>
        <v>511242.99</v>
      </c>
      <c r="M40" s="116">
        <f t="shared" si="11"/>
        <v>-300919.33814151364</v>
      </c>
      <c r="N40" s="127">
        <f t="shared" si="15"/>
        <v>-1.1651189666219113</v>
      </c>
      <c r="O40" s="132">
        <f t="shared" si="7"/>
        <v>1277920.5618124921</v>
      </c>
      <c r="P40" s="44"/>
      <c r="Q40" s="19"/>
      <c r="R40" s="19"/>
      <c r="S40" s="19"/>
      <c r="T40" s="167">
        <f t="shared" si="3"/>
        <v>0</v>
      </c>
      <c r="U40" s="50">
        <f t="shared" si="16"/>
        <v>263139.98332566762</v>
      </c>
      <c r="V40" s="49">
        <f t="shared" si="17"/>
        <v>8.299367198012518E-3</v>
      </c>
      <c r="W40" s="44">
        <f t="shared" si="12"/>
        <v>12794.652358444886</v>
      </c>
      <c r="X40" s="33">
        <f>C40*Allocations!$B$9</f>
        <v>0</v>
      </c>
      <c r="Y40" s="47">
        <f t="shared" si="8"/>
        <v>-551264.66910873633</v>
      </c>
      <c r="Z40" s="36"/>
      <c r="AA40" s="39"/>
      <c r="AB40" s="36"/>
      <c r="AC40" s="39"/>
      <c r="AD40" s="63"/>
      <c r="AE40" s="64"/>
      <c r="AF40" s="63">
        <v>639053.74</v>
      </c>
      <c r="AG40" s="64">
        <v>511242.99</v>
      </c>
      <c r="AH40" s="63"/>
      <c r="AI40" s="64"/>
      <c r="AJ40" s="63"/>
      <c r="AK40" s="64"/>
      <c r="AL40" s="63"/>
      <c r="AM40" s="64"/>
      <c r="AN40" s="60"/>
      <c r="AO40" s="39"/>
      <c r="AP40" s="63"/>
      <c r="AQ40" s="64"/>
      <c r="AR40" s="183"/>
      <c r="AS40" s="184"/>
      <c r="AT40" s="60"/>
      <c r="AU40" s="39"/>
      <c r="AV40" s="142"/>
      <c r="AW40" s="145"/>
    </row>
    <row r="41" spans="1:49">
      <c r="A41" s="23" t="s">
        <v>38</v>
      </c>
      <c r="B41" s="17">
        <v>37</v>
      </c>
      <c r="C41" s="87">
        <v>6.2336768910963448E-3</v>
      </c>
      <c r="D41" s="120">
        <v>234376.91494238636</v>
      </c>
      <c r="E41" s="172">
        <v>205702.59072085534</v>
      </c>
      <c r="F41" s="92">
        <f>C41*Allocations!$B$6</f>
        <v>211945.01429727572</v>
      </c>
      <c r="G41" s="97">
        <f t="shared" si="13"/>
        <v>652024.51996051741</v>
      </c>
      <c r="H41" s="64">
        <f t="shared" si="14"/>
        <v>217341.50665350581</v>
      </c>
      <c r="I41" s="102">
        <v>876122.22377676144</v>
      </c>
      <c r="J41" s="103">
        <f t="shared" si="6"/>
        <v>1088067.2380740372</v>
      </c>
      <c r="K41" s="116">
        <f t="shared" si="9"/>
        <v>2094251.81</v>
      </c>
      <c r="L41" s="116">
        <f t="shared" si="10"/>
        <v>1675401.44</v>
      </c>
      <c r="M41" s="116">
        <f t="shared" si="11"/>
        <v>-587334.2019259627</v>
      </c>
      <c r="N41" s="127">
        <f t="shared" si="15"/>
        <v>-2.7023563559919248</v>
      </c>
      <c r="O41" s="132">
        <f t="shared" si="7"/>
        <v>684335.88385769166</v>
      </c>
      <c r="P41" s="43"/>
      <c r="Q41" s="90"/>
      <c r="R41" s="19"/>
      <c r="S41" s="19"/>
      <c r="T41" s="167">
        <f t="shared" si="3"/>
        <v>0</v>
      </c>
      <c r="U41" s="50">
        <f t="shared" si="16"/>
        <v>211945.01429727572</v>
      </c>
      <c r="V41" s="49">
        <f t="shared" si="17"/>
        <v>6.6846910804281559E-3</v>
      </c>
      <c r="W41" s="44">
        <f t="shared" si="12"/>
        <v>10305.399972922924</v>
      </c>
      <c r="X41" s="33">
        <f>C41*Allocations!$B$9</f>
        <v>0</v>
      </c>
      <c r="Y41" s="47">
        <f t="shared" si="8"/>
        <v>-788973.81625031563</v>
      </c>
      <c r="Z41" s="69">
        <v>2094251.81</v>
      </c>
      <c r="AA41" s="64">
        <v>1675401.44</v>
      </c>
      <c r="AB41" s="36"/>
      <c r="AC41" s="39"/>
      <c r="AD41" s="63"/>
      <c r="AE41" s="64"/>
      <c r="AF41" s="63"/>
      <c r="AG41" s="64"/>
      <c r="AH41" s="63"/>
      <c r="AI41" s="64"/>
      <c r="AJ41" s="63"/>
      <c r="AK41" s="64"/>
      <c r="AL41" s="63"/>
      <c r="AM41" s="64"/>
      <c r="AN41" s="60"/>
      <c r="AO41" s="39"/>
      <c r="AP41" s="63"/>
      <c r="AQ41" s="64"/>
      <c r="AR41" s="183"/>
      <c r="AS41" s="184"/>
      <c r="AT41" s="60"/>
      <c r="AU41" s="39"/>
      <c r="AV41" s="142"/>
      <c r="AW41" s="145"/>
    </row>
    <row r="42" spans="1:49">
      <c r="A42" s="23" t="s">
        <v>39</v>
      </c>
      <c r="B42" s="17">
        <v>38</v>
      </c>
      <c r="C42" s="87">
        <v>1.0283529094401495E-2</v>
      </c>
      <c r="D42" s="120">
        <v>318122.33256410301</v>
      </c>
      <c r="E42" s="172">
        <v>319267.94884662767</v>
      </c>
      <c r="F42" s="92">
        <f>C42*Allocations!$B$6</f>
        <v>349639.98920965084</v>
      </c>
      <c r="G42" s="97">
        <f t="shared" si="13"/>
        <v>987030.27062038146</v>
      </c>
      <c r="H42" s="64">
        <f t="shared" si="14"/>
        <v>329010.0902067938</v>
      </c>
      <c r="I42" s="102">
        <v>239029.71959212853</v>
      </c>
      <c r="J42" s="103">
        <f t="shared" si="6"/>
        <v>588669.70880177943</v>
      </c>
      <c r="K42" s="116">
        <f>Z42+AB42+AD42+AF42+AH42+AJ42+AL42+AN42+AP42+AR42+AT42+AV42</f>
        <v>0</v>
      </c>
      <c r="L42" s="116">
        <f>AA42+AC42+AE42+AG42+AI42+AK42+AM42+AO42+AQ42+AS42+AU42+AW42</f>
        <v>0</v>
      </c>
      <c r="M42" s="116">
        <f t="shared" si="11"/>
        <v>588669.70880177943</v>
      </c>
      <c r="N42" s="127">
        <f t="shared" si="15"/>
        <v>1.7892147576136066</v>
      </c>
      <c r="O42" s="132">
        <f t="shared" si="7"/>
        <v>2686509.6440596846</v>
      </c>
      <c r="P42" s="44"/>
      <c r="Q42" s="19"/>
      <c r="R42" s="19"/>
      <c r="S42" s="19"/>
      <c r="T42" s="167">
        <f t="shared" si="3"/>
        <v>0</v>
      </c>
      <c r="U42" s="50">
        <f t="shared" si="16"/>
        <v>349639.98920965084</v>
      </c>
      <c r="V42" s="49">
        <f t="shared" si="17"/>
        <v>1.1027555071205994E-2</v>
      </c>
      <c r="W42" s="44">
        <f t="shared" si="12"/>
        <v>17000.541141675825</v>
      </c>
      <c r="X42" s="33">
        <f>C42*Allocations!$B$9</f>
        <v>0</v>
      </c>
      <c r="Y42" s="47">
        <f t="shared" si="8"/>
        <v>256030.26073380435</v>
      </c>
      <c r="Z42" s="36"/>
      <c r="AA42" s="39"/>
      <c r="AB42" s="69"/>
      <c r="AC42" s="64"/>
      <c r="AD42" s="63"/>
      <c r="AE42" s="64"/>
      <c r="AF42" s="140"/>
      <c r="AG42" s="138"/>
      <c r="AH42" s="63"/>
      <c r="AI42" s="64"/>
      <c r="AJ42" s="60"/>
      <c r="AK42" s="39"/>
      <c r="AL42" s="63"/>
      <c r="AM42" s="64"/>
      <c r="AN42" s="60"/>
      <c r="AO42" s="39"/>
      <c r="AP42" s="63"/>
      <c r="AQ42" s="64"/>
      <c r="AR42" s="183"/>
      <c r="AS42" s="184"/>
      <c r="AT42" s="63"/>
      <c r="AU42" s="64"/>
      <c r="AV42" s="142"/>
      <c r="AW42" s="145"/>
    </row>
    <row r="43" spans="1:49">
      <c r="A43" s="23" t="s">
        <v>40</v>
      </c>
      <c r="B43" s="17">
        <v>39</v>
      </c>
      <c r="C43" s="87">
        <v>1.1790404055825226E-2</v>
      </c>
      <c r="D43" s="120">
        <v>386525.38954982348</v>
      </c>
      <c r="E43" s="172">
        <v>404706.68455082056</v>
      </c>
      <c r="F43" s="92">
        <f>C43*Allocations!$B$6</f>
        <v>400873.73789805768</v>
      </c>
      <c r="G43" s="97">
        <f t="shared" si="13"/>
        <v>1192105.8119987017</v>
      </c>
      <c r="H43" s="64">
        <f t="shared" si="14"/>
        <v>397368.60399956722</v>
      </c>
      <c r="I43" s="102">
        <v>1080512.0216061601</v>
      </c>
      <c r="J43" s="103">
        <f t="shared" si="6"/>
        <v>1481385.7595042177</v>
      </c>
      <c r="K43" s="116">
        <f t="shared" si="9"/>
        <v>1264712.7</v>
      </c>
      <c r="L43" s="116">
        <f t="shared" si="10"/>
        <v>1011770.16</v>
      </c>
      <c r="M43" s="116">
        <f t="shared" si="11"/>
        <v>469615.59950421762</v>
      </c>
      <c r="N43" s="127">
        <f t="shared" si="15"/>
        <v>1.1818135473650282</v>
      </c>
      <c r="O43" s="132">
        <f t="shared" si="7"/>
        <v>2874858.0268925633</v>
      </c>
      <c r="P43" s="44"/>
      <c r="Q43" s="19"/>
      <c r="R43" s="19"/>
      <c r="S43" s="19"/>
      <c r="T43" s="167">
        <f t="shared" si="3"/>
        <v>0</v>
      </c>
      <c r="U43" s="50">
        <f t="shared" si="16"/>
        <v>400873.73789805768</v>
      </c>
      <c r="V43" s="49">
        <f t="shared" si="17"/>
        <v>1.2643454289264142E-2</v>
      </c>
      <c r="W43" s="44">
        <f t="shared" si="12"/>
        <v>19491.679110157089</v>
      </c>
      <c r="X43" s="33">
        <f>C43*Allocations!$B$9</f>
        <v>0</v>
      </c>
      <c r="Y43" s="47">
        <f t="shared" si="8"/>
        <v>88233.540716317148</v>
      </c>
      <c r="Z43" s="36">
        <v>1264712.7</v>
      </c>
      <c r="AA43" s="39">
        <v>1011770.16</v>
      </c>
      <c r="AB43" s="36"/>
      <c r="AC43" s="39"/>
      <c r="AD43" s="63"/>
      <c r="AE43" s="64"/>
      <c r="AF43" s="63"/>
      <c r="AG43" s="64"/>
      <c r="AH43" s="63"/>
      <c r="AI43" s="64"/>
      <c r="AJ43" s="60"/>
      <c r="AK43" s="39"/>
      <c r="AL43" s="63"/>
      <c r="AM43" s="64"/>
      <c r="AN43" s="60"/>
      <c r="AO43" s="39"/>
      <c r="AP43" s="63"/>
      <c r="AQ43" s="64"/>
      <c r="AR43" s="183"/>
      <c r="AS43" s="184"/>
      <c r="AT43" s="60"/>
      <c r="AU43" s="39"/>
      <c r="AV43" s="142"/>
      <c r="AW43" s="145"/>
    </row>
    <row r="44" spans="1:49">
      <c r="A44" s="20" t="s">
        <v>41</v>
      </c>
      <c r="B44" s="21">
        <v>40</v>
      </c>
      <c r="C44" s="88">
        <v>8.2378864806710618E-3</v>
      </c>
      <c r="D44" s="121">
        <v>278321.95271587447</v>
      </c>
      <c r="E44" s="173">
        <v>282365.47929750005</v>
      </c>
      <c r="F44" s="93">
        <f>C44*Allocations!$B$6</f>
        <v>280088.14034281613</v>
      </c>
      <c r="G44" s="98">
        <f t="shared" si="13"/>
        <v>840775.57235619065</v>
      </c>
      <c r="H44" s="78">
        <f t="shared" si="14"/>
        <v>280258.52411873022</v>
      </c>
      <c r="I44" s="104">
        <v>631254.94650285039</v>
      </c>
      <c r="J44" s="105">
        <f t="shared" si="6"/>
        <v>911343.08684566652</v>
      </c>
      <c r="K44" s="117">
        <f t="shared" si="9"/>
        <v>274464.67</v>
      </c>
      <c r="L44" s="117">
        <f t="shared" si="10"/>
        <v>219571.73</v>
      </c>
      <c r="M44" s="117">
        <f t="shared" si="11"/>
        <v>691771.35684566654</v>
      </c>
      <c r="N44" s="128">
        <f t="shared" si="15"/>
        <v>2.4683329758512564</v>
      </c>
      <c r="O44" s="133">
        <f t="shared" si="7"/>
        <v>2372300.1989025632</v>
      </c>
      <c r="P44" s="45"/>
      <c r="Q44" s="22"/>
      <c r="R44" s="22"/>
      <c r="S44" s="22"/>
      <c r="T44" s="168">
        <f t="shared" si="3"/>
        <v>0</v>
      </c>
      <c r="U44" s="51">
        <f t="shared" si="16"/>
        <v>280088.14034281613</v>
      </c>
      <c r="V44" s="52">
        <f t="shared" si="17"/>
        <v>8.8339076986129351E-3</v>
      </c>
      <c r="W44" s="45">
        <f t="shared" si="12"/>
        <v>13618.722400595721</v>
      </c>
      <c r="X44" s="34">
        <f>C44*Allocations!$B$9</f>
        <v>0</v>
      </c>
      <c r="Y44" s="61">
        <f t="shared" si="8"/>
        <v>425301.93890344613</v>
      </c>
      <c r="Z44" s="159">
        <v>274464.67</v>
      </c>
      <c r="AA44" s="78">
        <v>219571.73</v>
      </c>
      <c r="AB44" s="159"/>
      <c r="AC44" s="78"/>
      <c r="AD44" s="77"/>
      <c r="AE44" s="78"/>
      <c r="AF44" s="154"/>
      <c r="AG44" s="155"/>
      <c r="AH44" s="77"/>
      <c r="AI44" s="78"/>
      <c r="AJ44" s="151"/>
      <c r="AK44" s="150"/>
      <c r="AL44" s="77"/>
      <c r="AM44" s="78"/>
      <c r="AN44" s="151"/>
      <c r="AO44" s="150"/>
      <c r="AP44" s="77"/>
      <c r="AQ44" s="78"/>
      <c r="AR44" s="185"/>
      <c r="AS44" s="186"/>
      <c r="AT44" s="151"/>
      <c r="AU44" s="150"/>
      <c r="AV44" s="113"/>
      <c r="AW44" s="114"/>
    </row>
    <row r="45" spans="1:49">
      <c r="A45" s="23" t="s">
        <v>42</v>
      </c>
      <c r="B45" s="17">
        <v>41</v>
      </c>
      <c r="C45" s="87">
        <v>7.0588330752573026E-3</v>
      </c>
      <c r="D45" s="120">
        <v>254469.22482236143</v>
      </c>
      <c r="E45" s="172">
        <v>243424.46281116633</v>
      </c>
      <c r="F45" s="92">
        <f>C45*Allocations!$B$6</f>
        <v>240000.32455874828</v>
      </c>
      <c r="G45" s="97">
        <f t="shared" si="13"/>
        <v>737894.01219227607</v>
      </c>
      <c r="H45" s="64">
        <f t="shared" si="14"/>
        <v>245964.67073075869</v>
      </c>
      <c r="I45" s="102">
        <v>-1395635.9804571082</v>
      </c>
      <c r="J45" s="103">
        <f t="shared" si="6"/>
        <v>-1155635.6558983601</v>
      </c>
      <c r="K45" s="116">
        <f t="shared" si="9"/>
        <v>735250.90999999992</v>
      </c>
      <c r="L45" s="116">
        <f t="shared" si="10"/>
        <v>588200.72</v>
      </c>
      <c r="M45" s="116">
        <f t="shared" si="11"/>
        <v>-1743836.37589836</v>
      </c>
      <c r="N45" s="127">
        <f t="shared" si="15"/>
        <v>-7.0897839544087322</v>
      </c>
      <c r="O45" s="132">
        <f t="shared" si="7"/>
        <v>-303834.42854587035</v>
      </c>
      <c r="P45" s="44"/>
      <c r="Q45" s="19"/>
      <c r="R45" s="19"/>
      <c r="S45" s="19"/>
      <c r="T45" s="167">
        <f t="shared" si="3"/>
        <v>0</v>
      </c>
      <c r="U45" s="50">
        <f t="shared" si="16"/>
        <v>240000.32455874828</v>
      </c>
      <c r="V45" s="49">
        <f t="shared" si="17"/>
        <v>7.5695483293015059E-3</v>
      </c>
      <c r="W45" s="44">
        <f t="shared" si="12"/>
        <v>11669.532998498133</v>
      </c>
      <c r="X45" s="33">
        <f>C45*Allocations!$B$9</f>
        <v>0</v>
      </c>
      <c r="Y45" s="47">
        <f t="shared" si="8"/>
        <v>-1972167.1674586101</v>
      </c>
      <c r="Z45" s="36"/>
      <c r="AA45" s="39"/>
      <c r="AB45" s="69"/>
      <c r="AC45" s="64"/>
      <c r="AD45" s="63"/>
      <c r="AE45" s="64"/>
      <c r="AF45" s="63">
        <v>301319.40999999997</v>
      </c>
      <c r="AG45" s="64">
        <v>241055.52</v>
      </c>
      <c r="AH45" s="63"/>
      <c r="AI45" s="64"/>
      <c r="AJ45" s="63"/>
      <c r="AK45" s="64"/>
      <c r="AL45" s="63"/>
      <c r="AM45" s="64"/>
      <c r="AN45" s="63"/>
      <c r="AO45" s="64"/>
      <c r="AP45" s="177">
        <v>433931.5</v>
      </c>
      <c r="AQ45" s="144">
        <v>347145.2</v>
      </c>
      <c r="AR45" s="183"/>
      <c r="AS45" s="184"/>
      <c r="AT45" s="60"/>
      <c r="AU45" s="39"/>
      <c r="AV45" s="142"/>
      <c r="AW45" s="145"/>
    </row>
    <row r="46" spans="1:49">
      <c r="A46" s="23" t="s">
        <v>43</v>
      </c>
      <c r="B46" s="17">
        <v>42</v>
      </c>
      <c r="C46" s="87">
        <v>1.0634751427768162E-2</v>
      </c>
      <c r="D46" s="120">
        <v>341204.89373898489</v>
      </c>
      <c r="E46" s="172">
        <v>341460.94529929513</v>
      </c>
      <c r="F46" s="92">
        <f>C46*Allocations!$B$6</f>
        <v>361581.54854411754</v>
      </c>
      <c r="G46" s="97">
        <f t="shared" si="13"/>
        <v>1044247.3875823976</v>
      </c>
      <c r="H46" s="64">
        <f t="shared" si="14"/>
        <v>348082.46252746583</v>
      </c>
      <c r="I46" s="102">
        <v>-774091.78837671515</v>
      </c>
      <c r="J46" s="103">
        <f t="shared" si="6"/>
        <v>-412510.23983259761</v>
      </c>
      <c r="K46" s="116">
        <f t="shared" si="9"/>
        <v>284136.74</v>
      </c>
      <c r="L46" s="116">
        <f t="shared" si="10"/>
        <v>227309.39</v>
      </c>
      <c r="M46" s="116">
        <f t="shared" si="11"/>
        <v>-639819.62983259768</v>
      </c>
      <c r="N46" s="127">
        <f t="shared" si="15"/>
        <v>-1.8381265898511392</v>
      </c>
      <c r="O46" s="132">
        <f t="shared" si="7"/>
        <v>1529669.6614321077</v>
      </c>
      <c r="P46" s="44"/>
      <c r="Q46" s="19"/>
      <c r="R46" s="19"/>
      <c r="S46" s="19"/>
      <c r="T46" s="167">
        <f t="shared" si="3"/>
        <v>0</v>
      </c>
      <c r="U46" s="50">
        <f t="shared" si="16"/>
        <v>361581.54854411754</v>
      </c>
      <c r="V46" s="49">
        <f t="shared" si="17"/>
        <v>1.1404188772329764E-2</v>
      </c>
      <c r="W46" s="44">
        <f t="shared" si="12"/>
        <v>17581.175442747248</v>
      </c>
      <c r="X46" s="33">
        <f>C46*Allocations!$B$9</f>
        <v>0</v>
      </c>
      <c r="Y46" s="47">
        <f t="shared" si="8"/>
        <v>-983820.00293396786</v>
      </c>
      <c r="Z46" s="36"/>
      <c r="AA46" s="39"/>
      <c r="AB46" s="69">
        <v>284136.74</v>
      </c>
      <c r="AC46" s="64">
        <v>227309.39</v>
      </c>
      <c r="AD46" s="63"/>
      <c r="AE46" s="64"/>
      <c r="AF46" s="63"/>
      <c r="AG46" s="64"/>
      <c r="AH46" s="63"/>
      <c r="AI46" s="64"/>
      <c r="AJ46" s="60"/>
      <c r="AK46" s="39"/>
      <c r="AL46" s="63"/>
      <c r="AM46" s="64"/>
      <c r="AN46" s="60"/>
      <c r="AO46" s="39"/>
      <c r="AP46" s="63"/>
      <c r="AQ46" s="64"/>
      <c r="AR46" s="183"/>
      <c r="AS46" s="184"/>
      <c r="AT46" s="60"/>
      <c r="AU46" s="39"/>
      <c r="AV46" s="66"/>
      <c r="AW46" s="67"/>
    </row>
    <row r="47" spans="1:49">
      <c r="A47" s="23" t="s">
        <v>44</v>
      </c>
      <c r="B47" s="17">
        <v>43</v>
      </c>
      <c r="C47" s="87">
        <v>1.2145756980059525E-2</v>
      </c>
      <c r="D47" s="120">
        <v>375482.94691782707</v>
      </c>
      <c r="E47" s="172">
        <v>392260.86615131056</v>
      </c>
      <c r="F47" s="92">
        <f>C47*Allocations!$B$6</f>
        <v>412955.73732202384</v>
      </c>
      <c r="G47" s="97">
        <f t="shared" si="13"/>
        <v>1180699.5503911613</v>
      </c>
      <c r="H47" s="64">
        <f t="shared" si="14"/>
        <v>393566.5167970538</v>
      </c>
      <c r="I47" s="102">
        <v>879731.92751164665</v>
      </c>
      <c r="J47" s="103">
        <f t="shared" si="6"/>
        <v>1292687.6648336705</v>
      </c>
      <c r="K47" s="116">
        <f t="shared" si="9"/>
        <v>1293161.6399999999</v>
      </c>
      <c r="L47" s="116">
        <f t="shared" si="10"/>
        <v>1034529.31</v>
      </c>
      <c r="M47" s="116">
        <f t="shared" si="11"/>
        <v>258158.35483367043</v>
      </c>
      <c r="N47" s="127">
        <f t="shared" si="15"/>
        <v>0.6559459298891327</v>
      </c>
      <c r="O47" s="132">
        <f t="shared" si="7"/>
        <v>2735892.7787658134</v>
      </c>
      <c r="P47" s="44"/>
      <c r="Q47" s="19"/>
      <c r="R47" s="19"/>
      <c r="S47" s="19"/>
      <c r="T47" s="167">
        <f t="shared" si="3"/>
        <v>0</v>
      </c>
      <c r="U47" s="50">
        <f t="shared" si="16"/>
        <v>412955.73732202384</v>
      </c>
      <c r="V47" s="49">
        <f t="shared" si="17"/>
        <v>1.3024517434584673E-2</v>
      </c>
      <c r="W47" s="44">
        <f t="shared" si="12"/>
        <v>20079.142028072005</v>
      </c>
      <c r="X47" s="33">
        <f>C47*Allocations!$B$9</f>
        <v>0</v>
      </c>
      <c r="Y47" s="47">
        <f t="shared" si="8"/>
        <v>-134718.24046028141</v>
      </c>
      <c r="Z47" s="36"/>
      <c r="AA47" s="39"/>
      <c r="AB47" s="69"/>
      <c r="AC47" s="64"/>
      <c r="AD47" s="63"/>
      <c r="AE47" s="64"/>
      <c r="AF47" s="140"/>
      <c r="AG47" s="138"/>
      <c r="AH47" s="63"/>
      <c r="AI47" s="64"/>
      <c r="AJ47" s="60"/>
      <c r="AK47" s="39"/>
      <c r="AL47" s="63"/>
      <c r="AM47" s="64"/>
      <c r="AN47" s="60"/>
      <c r="AO47" s="39"/>
      <c r="AP47" s="177">
        <v>1293161.6399999999</v>
      </c>
      <c r="AQ47" s="144">
        <v>1034529.31</v>
      </c>
      <c r="AR47" s="183"/>
      <c r="AS47" s="184"/>
      <c r="AT47" s="60"/>
      <c r="AU47" s="39"/>
      <c r="AV47" s="142"/>
      <c r="AW47" s="145"/>
    </row>
    <row r="48" spans="1:49">
      <c r="A48" s="23" t="s">
        <v>45</v>
      </c>
      <c r="B48" s="17">
        <v>44</v>
      </c>
      <c r="C48" s="87">
        <v>6.0708694629194636E-3</v>
      </c>
      <c r="D48" s="120">
        <v>211324.75059871891</v>
      </c>
      <c r="E48" s="172">
        <v>198314.46706116019</v>
      </c>
      <c r="F48" s="92">
        <f>C48*Allocations!$B$6</f>
        <v>206409.56173926176</v>
      </c>
      <c r="G48" s="97">
        <f t="shared" si="13"/>
        <v>616048.77939914085</v>
      </c>
      <c r="H48" s="64">
        <f t="shared" si="14"/>
        <v>205349.59313304696</v>
      </c>
      <c r="I48" s="102">
        <v>39175.38413951447</v>
      </c>
      <c r="J48" s="103">
        <f t="shared" si="6"/>
        <v>245584.94587877623</v>
      </c>
      <c r="K48" s="116">
        <f t="shared" si="9"/>
        <v>0</v>
      </c>
      <c r="L48" s="116">
        <f t="shared" si="10"/>
        <v>0</v>
      </c>
      <c r="M48" s="116">
        <f t="shared" si="11"/>
        <v>245584.94587877623</v>
      </c>
      <c r="N48" s="127">
        <f t="shared" si="15"/>
        <v>1.1959358776019615</v>
      </c>
      <c r="O48" s="132">
        <f t="shared" si="7"/>
        <v>1484042.3163143469</v>
      </c>
      <c r="P48" s="44"/>
      <c r="Q48" s="19"/>
      <c r="R48" s="19"/>
      <c r="S48" s="19"/>
      <c r="T48" s="167">
        <f t="shared" si="3"/>
        <v>0</v>
      </c>
      <c r="U48" s="50">
        <f t="shared" si="16"/>
        <v>206409.56173926176</v>
      </c>
      <c r="V48" s="49">
        <f t="shared" si="17"/>
        <v>6.5101043345998783E-3</v>
      </c>
      <c r="W48" s="44">
        <f t="shared" si="12"/>
        <v>10036.249727371682</v>
      </c>
      <c r="X48" s="33">
        <f>C48*Allocations!$B$9</f>
        <v>0</v>
      </c>
      <c r="Y48" s="47">
        <f t="shared" si="8"/>
        <v>49211.63386688615</v>
      </c>
      <c r="Z48" s="36"/>
      <c r="AA48" s="39"/>
      <c r="AB48" s="36"/>
      <c r="AC48" s="39"/>
      <c r="AD48" s="63"/>
      <c r="AE48" s="64"/>
      <c r="AF48" s="63"/>
      <c r="AG48" s="64"/>
      <c r="AH48" s="63"/>
      <c r="AI48" s="64"/>
      <c r="AJ48" s="60"/>
      <c r="AK48" s="39"/>
      <c r="AL48" s="63"/>
      <c r="AM48" s="64"/>
      <c r="AN48" s="60"/>
      <c r="AO48" s="39"/>
      <c r="AP48" s="63"/>
      <c r="AQ48" s="64"/>
      <c r="AR48" s="183"/>
      <c r="AS48" s="184"/>
      <c r="AT48" s="60"/>
      <c r="AU48" s="39"/>
      <c r="AV48" s="142"/>
      <c r="AW48" s="145"/>
    </row>
    <row r="49" spans="1:50">
      <c r="A49" s="20" t="s">
        <v>46</v>
      </c>
      <c r="B49" s="21">
        <v>45</v>
      </c>
      <c r="C49" s="88">
        <v>7.8199620378745036E-3</v>
      </c>
      <c r="D49" s="121">
        <v>272114.49201944558</v>
      </c>
      <c r="E49" s="173">
        <v>255600.11523567163</v>
      </c>
      <c r="F49" s="93">
        <f>C49*Allocations!$B$6</f>
        <v>265878.70928773313</v>
      </c>
      <c r="G49" s="98">
        <f t="shared" si="13"/>
        <v>793593.31654285034</v>
      </c>
      <c r="H49" s="78">
        <f t="shared" si="14"/>
        <v>264531.10551428347</v>
      </c>
      <c r="I49" s="104">
        <v>680329.11871388671</v>
      </c>
      <c r="J49" s="105">
        <f t="shared" si="6"/>
        <v>946207.82800161978</v>
      </c>
      <c r="K49" s="117">
        <f t="shared" si="9"/>
        <v>317369</v>
      </c>
      <c r="L49" s="117">
        <f t="shared" si="10"/>
        <v>253895.2</v>
      </c>
      <c r="M49" s="117">
        <f t="shared" si="11"/>
        <v>692312.62800161983</v>
      </c>
      <c r="N49" s="128">
        <f t="shared" si="15"/>
        <v>2.6171312695180875</v>
      </c>
      <c r="O49" s="133">
        <f t="shared" si="7"/>
        <v>2287584.883728019</v>
      </c>
      <c r="P49" s="45"/>
      <c r="Q49" s="22"/>
      <c r="R49" s="22"/>
      <c r="S49" s="22"/>
      <c r="T49" s="168">
        <f t="shared" si="3"/>
        <v>0</v>
      </c>
      <c r="U49" s="51">
        <f t="shared" si="16"/>
        <v>265878.70928773313</v>
      </c>
      <c r="V49" s="52">
        <f t="shared" si="17"/>
        <v>8.385745908410857E-3</v>
      </c>
      <c r="W49" s="45">
        <f t="shared" si="12"/>
        <v>12927.817399146086</v>
      </c>
      <c r="X49" s="34">
        <f>C49*Allocations!$B$9</f>
        <v>0</v>
      </c>
      <c r="Y49" s="61">
        <f t="shared" si="8"/>
        <v>439361.73611303279</v>
      </c>
      <c r="Z49" s="149"/>
      <c r="AA49" s="150"/>
      <c r="AB49" s="149"/>
      <c r="AC49" s="150"/>
      <c r="AD49" s="77"/>
      <c r="AE49" s="78"/>
      <c r="AF49" s="77">
        <v>317369</v>
      </c>
      <c r="AG49" s="78">
        <v>253895.2</v>
      </c>
      <c r="AH49" s="77"/>
      <c r="AI49" s="78"/>
      <c r="AJ49" s="151"/>
      <c r="AK49" s="150"/>
      <c r="AL49" s="77"/>
      <c r="AM49" s="78"/>
      <c r="AN49" s="77"/>
      <c r="AO49" s="78"/>
      <c r="AP49" s="77"/>
      <c r="AQ49" s="78"/>
      <c r="AR49" s="185"/>
      <c r="AS49" s="186"/>
      <c r="AT49" s="151"/>
      <c r="AU49" s="150"/>
      <c r="AV49" s="152"/>
      <c r="AW49" s="153"/>
    </row>
    <row r="50" spans="1:50">
      <c r="A50" s="23" t="s">
        <v>47</v>
      </c>
      <c r="B50" s="17">
        <v>46</v>
      </c>
      <c r="C50" s="87">
        <v>4.120462756827108E-3</v>
      </c>
      <c r="D50" s="120">
        <v>143906.3859514131</v>
      </c>
      <c r="E50" s="172">
        <v>131922.50987968815</v>
      </c>
      <c r="F50" s="92">
        <f>C50*Allocations!$B$6</f>
        <v>140095.73373212168</v>
      </c>
      <c r="G50" s="97">
        <f t="shared" si="13"/>
        <v>415924.62956322287</v>
      </c>
      <c r="H50" s="64">
        <f t="shared" si="14"/>
        <v>138641.54318774096</v>
      </c>
      <c r="I50" s="102">
        <v>121546.89353697524</v>
      </c>
      <c r="J50" s="103">
        <f t="shared" si="6"/>
        <v>261642.62726909691</v>
      </c>
      <c r="K50" s="116">
        <f t="shared" si="9"/>
        <v>0</v>
      </c>
      <c r="L50" s="116">
        <f t="shared" si="10"/>
        <v>0</v>
      </c>
      <c r="M50" s="116">
        <f t="shared" si="11"/>
        <v>261642.62726909691</v>
      </c>
      <c r="N50" s="127">
        <f t="shared" si="15"/>
        <v>1.8871877884018822</v>
      </c>
      <c r="O50" s="132">
        <f t="shared" si="7"/>
        <v>1102217.029661827</v>
      </c>
      <c r="P50" s="44"/>
      <c r="Q50" s="19"/>
      <c r="R50" s="19"/>
      <c r="S50" s="19"/>
      <c r="T50" s="167">
        <f t="shared" si="3"/>
        <v>0</v>
      </c>
      <c r="U50" s="50">
        <f t="shared" si="16"/>
        <v>140095.73373212168</v>
      </c>
      <c r="V50" s="49">
        <f t="shared" si="17"/>
        <v>4.418583304684932E-3</v>
      </c>
      <c r="W50" s="44">
        <f t="shared" si="12"/>
        <v>6811.8732370114603</v>
      </c>
      <c r="X50" s="33">
        <f>C50*Allocations!$B$9</f>
        <v>0</v>
      </c>
      <c r="Y50" s="47">
        <f t="shared" si="8"/>
        <v>128358.7667739867</v>
      </c>
      <c r="Z50" s="36"/>
      <c r="AA50" s="39"/>
      <c r="AB50" s="36"/>
      <c r="AC50" s="39"/>
      <c r="AD50" s="63"/>
      <c r="AE50" s="64"/>
      <c r="AF50" s="140"/>
      <c r="AG50" s="138"/>
      <c r="AH50" s="63"/>
      <c r="AI50" s="64"/>
      <c r="AJ50" s="63"/>
      <c r="AK50" s="64"/>
      <c r="AL50" s="63"/>
      <c r="AM50" s="64"/>
      <c r="AN50" s="60"/>
      <c r="AO50" s="39"/>
      <c r="AP50" s="63"/>
      <c r="AQ50" s="64"/>
      <c r="AR50" s="183"/>
      <c r="AS50" s="184"/>
      <c r="AT50" s="60"/>
      <c r="AU50" s="39"/>
      <c r="AV50" s="142"/>
      <c r="AW50" s="145"/>
    </row>
    <row r="51" spans="1:50">
      <c r="A51" s="23" t="s">
        <v>48</v>
      </c>
      <c r="B51" s="17">
        <v>47</v>
      </c>
      <c r="C51" s="87">
        <v>4.6336439965123976E-3</v>
      </c>
      <c r="D51" s="120">
        <v>166640.42748741544</v>
      </c>
      <c r="E51" s="172">
        <v>162002.0349223571</v>
      </c>
      <c r="F51" s="92">
        <f>C51*Allocations!$B$6</f>
        <v>157543.89588142151</v>
      </c>
      <c r="G51" s="97">
        <f t="shared" si="13"/>
        <v>486186.35829119408</v>
      </c>
      <c r="H51" s="64">
        <f t="shared" si="14"/>
        <v>162062.11943039802</v>
      </c>
      <c r="I51" s="102">
        <v>-304520.51715045539</v>
      </c>
      <c r="J51" s="103">
        <f t="shared" si="6"/>
        <v>-146976.62126903387</v>
      </c>
      <c r="K51" s="116">
        <f t="shared" si="9"/>
        <v>0</v>
      </c>
      <c r="L51" s="116">
        <f t="shared" si="10"/>
        <v>0</v>
      </c>
      <c r="M51" s="116">
        <f t="shared" si="11"/>
        <v>-146976.62126903387</v>
      </c>
      <c r="N51" s="127">
        <f t="shared" si="15"/>
        <v>-0.90691533459894669</v>
      </c>
      <c r="O51" s="132">
        <f t="shared" si="7"/>
        <v>798286.75401949522</v>
      </c>
      <c r="P51" s="44"/>
      <c r="Q51" s="19"/>
      <c r="R51" s="19"/>
      <c r="S51" s="19"/>
      <c r="T51" s="167">
        <f t="shared" si="3"/>
        <v>0</v>
      </c>
      <c r="U51" s="50">
        <f t="shared" si="16"/>
        <v>157543.89588142151</v>
      </c>
      <c r="V51" s="49">
        <f t="shared" si="17"/>
        <v>4.9688938381787506E-3</v>
      </c>
      <c r="W51" s="44">
        <f t="shared" si="12"/>
        <v>7660.2550229059188</v>
      </c>
      <c r="X51" s="33">
        <f>C51*Allocations!$B$9</f>
        <v>0</v>
      </c>
      <c r="Y51" s="47">
        <f t="shared" si="8"/>
        <v>-296860.26212754945</v>
      </c>
      <c r="Z51" s="36"/>
      <c r="AA51" s="39"/>
      <c r="AB51" s="69"/>
      <c r="AC51" s="64"/>
      <c r="AD51" s="63"/>
      <c r="AE51" s="64"/>
      <c r="AF51" s="63"/>
      <c r="AG51" s="64"/>
      <c r="AH51" s="63"/>
      <c r="AI51" s="64"/>
      <c r="AJ51" s="63"/>
      <c r="AK51" s="64"/>
      <c r="AL51" s="63"/>
      <c r="AM51" s="64"/>
      <c r="AN51" s="60"/>
      <c r="AO51" s="39"/>
      <c r="AP51" s="63"/>
      <c r="AQ51" s="64"/>
      <c r="AR51" s="183"/>
      <c r="AS51" s="184"/>
      <c r="AT51" s="60"/>
      <c r="AU51" s="39"/>
      <c r="AV51" s="142"/>
      <c r="AW51" s="145"/>
      <c r="AX51" s="86"/>
    </row>
    <row r="52" spans="1:50">
      <c r="A52" s="23" t="s">
        <v>49</v>
      </c>
      <c r="B52" s="17">
        <v>48</v>
      </c>
      <c r="C52" s="87">
        <v>1.2598179395118401E-2</v>
      </c>
      <c r="D52" s="120">
        <v>466553.8109401674</v>
      </c>
      <c r="E52" s="172">
        <v>443821.43622977566</v>
      </c>
      <c r="F52" s="92">
        <f>C52*Allocations!$B$6</f>
        <v>428338.09943402564</v>
      </c>
      <c r="G52" s="97">
        <f t="shared" si="13"/>
        <v>1338713.3466039686</v>
      </c>
      <c r="H52" s="64">
        <f t="shared" si="14"/>
        <v>446237.7822013229</v>
      </c>
      <c r="I52" s="102">
        <v>1284238.6575030121</v>
      </c>
      <c r="J52" s="103">
        <f t="shared" si="6"/>
        <v>1712576.7569370377</v>
      </c>
      <c r="K52" s="116">
        <f t="shared" si="9"/>
        <v>726893.5</v>
      </c>
      <c r="L52" s="116">
        <f t="shared" si="10"/>
        <v>581514.80000000005</v>
      </c>
      <c r="M52" s="116">
        <f t="shared" si="11"/>
        <v>1131061.9569370376</v>
      </c>
      <c r="N52" s="127">
        <f t="shared" si="15"/>
        <v>2.5346620166437455</v>
      </c>
      <c r="O52" s="132">
        <f t="shared" si="7"/>
        <v>3701090.5535411919</v>
      </c>
      <c r="P52" s="44"/>
      <c r="Q52" s="19"/>
      <c r="R52" s="19"/>
      <c r="S52" s="19"/>
      <c r="T52" s="167">
        <f t="shared" si="3"/>
        <v>0</v>
      </c>
      <c r="U52" s="50">
        <f t="shared" si="16"/>
        <v>428338.09943402564</v>
      </c>
      <c r="V52" s="49">
        <f t="shared" si="17"/>
        <v>1.3509673167768325E-2</v>
      </c>
      <c r="W52" s="44">
        <f t="shared" si="12"/>
        <v>20827.078442703445</v>
      </c>
      <c r="X52" s="33">
        <f>C52*Allocations!$B$9</f>
        <v>0</v>
      </c>
      <c r="Y52" s="47">
        <f t="shared" si="8"/>
        <v>723550.93594571552</v>
      </c>
      <c r="Z52" s="36"/>
      <c r="AA52" s="39"/>
      <c r="AB52" s="69">
        <v>348043</v>
      </c>
      <c r="AC52" s="64">
        <v>278434.40000000002</v>
      </c>
      <c r="AD52" s="63">
        <v>378850.5</v>
      </c>
      <c r="AE52" s="64">
        <v>303080.40000000002</v>
      </c>
      <c r="AF52" s="63"/>
      <c r="AG52" s="64"/>
      <c r="AH52" s="63"/>
      <c r="AI52" s="64"/>
      <c r="AJ52" s="60"/>
      <c r="AK52" s="39"/>
      <c r="AL52" s="63"/>
      <c r="AM52" s="64"/>
      <c r="AN52" s="60"/>
      <c r="AO52" s="39"/>
      <c r="AP52" s="63"/>
      <c r="AQ52" s="64"/>
      <c r="AR52" s="183"/>
      <c r="AS52" s="184"/>
      <c r="AT52" s="60"/>
      <c r="AU52" s="39"/>
      <c r="AV52" s="142"/>
      <c r="AW52" s="145"/>
    </row>
    <row r="53" spans="1:50">
      <c r="A53" s="23" t="s">
        <v>50</v>
      </c>
      <c r="B53" s="17">
        <v>49</v>
      </c>
      <c r="C53" s="87">
        <v>1.0808632172964946E-2</v>
      </c>
      <c r="D53" s="120">
        <v>331292.92357172963</v>
      </c>
      <c r="E53" s="172">
        <v>309816.23978078272</v>
      </c>
      <c r="F53" s="92">
        <f>C53*Allocations!$B$6</f>
        <v>367493.49388080818</v>
      </c>
      <c r="G53" s="97">
        <f t="shared" si="13"/>
        <v>1008602.6572333204</v>
      </c>
      <c r="H53" s="64">
        <f t="shared" si="14"/>
        <v>336200.88574444014</v>
      </c>
      <c r="I53" s="102">
        <v>265188.3567811891</v>
      </c>
      <c r="J53" s="103">
        <f t="shared" si="6"/>
        <v>632681.85066199722</v>
      </c>
      <c r="K53" s="116">
        <f t="shared" si="9"/>
        <v>789473.56</v>
      </c>
      <c r="L53" s="116">
        <f t="shared" si="10"/>
        <v>631578.85</v>
      </c>
      <c r="M53" s="116">
        <f t="shared" si="11"/>
        <v>1103.000661997241</v>
      </c>
      <c r="N53" s="127">
        <f t="shared" si="15"/>
        <v>3.2807785724743043E-3</v>
      </c>
      <c r="O53" s="132">
        <f t="shared" si="7"/>
        <v>2206063.9639468463</v>
      </c>
      <c r="P53" s="44"/>
      <c r="Q53" s="19"/>
      <c r="R53" s="19"/>
      <c r="S53" s="19"/>
      <c r="T53" s="167">
        <f t="shared" si="3"/>
        <v>0</v>
      </c>
      <c r="U53" s="50">
        <f t="shared" si="16"/>
        <v>367493.49388080818</v>
      </c>
      <c r="V53" s="49">
        <f t="shared" si="17"/>
        <v>1.159065000328245E-2</v>
      </c>
      <c r="W53" s="44">
        <f t="shared" si="12"/>
        <v>17868.631892311092</v>
      </c>
      <c r="X53" s="33">
        <f>C53*Allocations!$B$9</f>
        <v>0</v>
      </c>
      <c r="Y53" s="47">
        <f t="shared" si="8"/>
        <v>-348521.86132649978</v>
      </c>
      <c r="Z53" s="36"/>
      <c r="AA53" s="39"/>
      <c r="AB53" s="36"/>
      <c r="AC53" s="39"/>
      <c r="AD53" s="63">
        <v>789473.56</v>
      </c>
      <c r="AE53" s="64">
        <v>631578.85</v>
      </c>
      <c r="AF53" s="140"/>
      <c r="AG53" s="138"/>
      <c r="AH53" s="63"/>
      <c r="AI53" s="64"/>
      <c r="AJ53" s="63"/>
      <c r="AK53" s="64"/>
      <c r="AL53" s="63"/>
      <c r="AM53" s="64"/>
      <c r="AN53" s="63"/>
      <c r="AO53" s="64"/>
      <c r="AP53" s="63"/>
      <c r="AQ53" s="64"/>
      <c r="AR53" s="183"/>
      <c r="AS53" s="184"/>
      <c r="AT53" s="63"/>
      <c r="AU53" s="64"/>
      <c r="AV53" s="142"/>
      <c r="AW53" s="145"/>
    </row>
    <row r="54" spans="1:50">
      <c r="A54" s="20" t="s">
        <v>51</v>
      </c>
      <c r="B54" s="21">
        <v>50</v>
      </c>
      <c r="C54" s="88">
        <v>1.8836625601216128E-2</v>
      </c>
      <c r="D54" s="121">
        <v>595186.01072368643</v>
      </c>
      <c r="E54" s="173">
        <v>635714.79541369574</v>
      </c>
      <c r="F54" s="93">
        <f>C54*Allocations!$B$6</f>
        <v>640445.27044134832</v>
      </c>
      <c r="G54" s="98">
        <f t="shared" si="13"/>
        <v>1871346.0765787303</v>
      </c>
      <c r="H54" s="78">
        <f t="shared" si="14"/>
        <v>623782.02552624338</v>
      </c>
      <c r="I54" s="104">
        <v>1301609.9732093785</v>
      </c>
      <c r="J54" s="105">
        <f t="shared" si="6"/>
        <v>1942055.243650727</v>
      </c>
      <c r="K54" s="117">
        <f t="shared" si="9"/>
        <v>386645.4</v>
      </c>
      <c r="L54" s="117">
        <f t="shared" si="10"/>
        <v>309316.32</v>
      </c>
      <c r="M54" s="117">
        <f t="shared" si="11"/>
        <v>1632738.9236507269</v>
      </c>
      <c r="N54" s="128">
        <f t="shared" si="15"/>
        <v>2.6174831220461887</v>
      </c>
      <c r="O54" s="133">
        <f t="shared" si="7"/>
        <v>5475410.5462988168</v>
      </c>
      <c r="P54" s="45"/>
      <c r="Q54" s="22"/>
      <c r="R54" s="22"/>
      <c r="S54" s="22"/>
      <c r="T54" s="168">
        <f t="shared" si="3"/>
        <v>0</v>
      </c>
      <c r="U54" s="51">
        <f t="shared" si="16"/>
        <v>640445.27044134832</v>
      </c>
      <c r="V54" s="52">
        <f t="shared" si="17"/>
        <v>2.0199478629003582E-2</v>
      </c>
      <c r="W54" s="45">
        <f t="shared" si="12"/>
        <v>31140.362959458966</v>
      </c>
      <c r="X54" s="34">
        <f>C54*Allocations!$B$9</f>
        <v>0</v>
      </c>
      <c r="Y54" s="61">
        <f t="shared" si="8"/>
        <v>1023434.0161688374</v>
      </c>
      <c r="Z54" s="149"/>
      <c r="AA54" s="150"/>
      <c r="AB54" s="149"/>
      <c r="AC54" s="150"/>
      <c r="AD54" s="77"/>
      <c r="AE54" s="78"/>
      <c r="AF54" s="154"/>
      <c r="AG54" s="155"/>
      <c r="AH54" s="77"/>
      <c r="AI54" s="78"/>
      <c r="AJ54" s="77">
        <v>386645.4</v>
      </c>
      <c r="AK54" s="78">
        <v>309316.32</v>
      </c>
      <c r="AL54" s="77"/>
      <c r="AM54" s="78"/>
      <c r="AN54" s="151"/>
      <c r="AO54" s="150"/>
      <c r="AP54" s="77"/>
      <c r="AQ54" s="78"/>
      <c r="AR54" s="185"/>
      <c r="AS54" s="186"/>
      <c r="AT54" s="77"/>
      <c r="AU54" s="78"/>
      <c r="AV54" s="152"/>
      <c r="AW54" s="153"/>
    </row>
    <row r="55" spans="1:50">
      <c r="A55" s="23" t="s">
        <v>52</v>
      </c>
      <c r="B55" s="17">
        <v>51</v>
      </c>
      <c r="C55" s="87">
        <v>8.2539622644027602E-3</v>
      </c>
      <c r="D55" s="120">
        <v>299308.40738732088</v>
      </c>
      <c r="E55" s="172">
        <v>286548.7268713704</v>
      </c>
      <c r="F55" s="92">
        <f>C55*Allocations!$B$6</f>
        <v>280634.71698969387</v>
      </c>
      <c r="G55" s="97">
        <f t="shared" si="13"/>
        <v>866491.85124838515</v>
      </c>
      <c r="H55" s="64">
        <f t="shared" si="14"/>
        <v>288830.61708279507</v>
      </c>
      <c r="I55" s="102">
        <v>103246.30218254923</v>
      </c>
      <c r="J55" s="103">
        <f t="shared" si="6"/>
        <v>383881.01917224308</v>
      </c>
      <c r="K55" s="116">
        <f t="shared" si="9"/>
        <v>314193.96999999997</v>
      </c>
      <c r="L55" s="116">
        <f t="shared" si="10"/>
        <v>0</v>
      </c>
      <c r="M55" s="116">
        <f t="shared" si="11"/>
        <v>383881.01917224308</v>
      </c>
      <c r="N55" s="127">
        <f t="shared" si="15"/>
        <v>1.3290870027889088</v>
      </c>
      <c r="O55" s="132">
        <f t="shared" si="7"/>
        <v>2067689.3211104062</v>
      </c>
      <c r="P55" s="44"/>
      <c r="Q55" s="19"/>
      <c r="R55" s="19"/>
      <c r="S55" s="19"/>
      <c r="T55" s="167">
        <f t="shared" si="3"/>
        <v>0</v>
      </c>
      <c r="U55" s="50">
        <f t="shared" si="16"/>
        <v>280634.71698969387</v>
      </c>
      <c r="V55" s="49">
        <f t="shared" si="17"/>
        <v>8.8511465850678404E-3</v>
      </c>
      <c r="W55" s="44">
        <f t="shared" si="12"/>
        <v>13645.298590559945</v>
      </c>
      <c r="X55" s="33">
        <f>C55*Allocations!$B$9</f>
        <v>0</v>
      </c>
      <c r="Y55" s="47">
        <f t="shared" si="8"/>
        <v>116891.60077310918</v>
      </c>
      <c r="Z55" s="36"/>
      <c r="AA55" s="39"/>
      <c r="AB55" s="36"/>
      <c r="AC55" s="39"/>
      <c r="AD55" s="63"/>
      <c r="AE55" s="64"/>
      <c r="AF55" s="140"/>
      <c r="AG55" s="138"/>
      <c r="AH55" s="63">
        <v>314193.96999999997</v>
      </c>
      <c r="AI55" s="64"/>
      <c r="AJ55" s="60"/>
      <c r="AK55" s="39"/>
      <c r="AL55" s="63"/>
      <c r="AM55" s="64"/>
      <c r="AN55" s="60"/>
      <c r="AO55" s="39"/>
      <c r="AP55" s="63"/>
      <c r="AQ55" s="64"/>
      <c r="AR55" s="183"/>
      <c r="AS55" s="184"/>
      <c r="AT55" s="60"/>
      <c r="AU55" s="39"/>
      <c r="AV55" s="142"/>
      <c r="AW55" s="145"/>
    </row>
    <row r="56" spans="1:50">
      <c r="A56" s="23" t="s">
        <v>53</v>
      </c>
      <c r="B56" s="17">
        <v>52</v>
      </c>
      <c r="C56" s="87">
        <v>9.9093026611448681E-3</v>
      </c>
      <c r="D56" s="120">
        <v>345620.68903060583</v>
      </c>
      <c r="E56" s="172">
        <v>382602.06625796109</v>
      </c>
      <c r="F56" s="92">
        <f>C56*Allocations!$B$6</f>
        <v>336916.29047892551</v>
      </c>
      <c r="G56" s="97">
        <f t="shared" si="13"/>
        <v>1065139.0457674924</v>
      </c>
      <c r="H56" s="64">
        <f t="shared" si="14"/>
        <v>355046.34858916415</v>
      </c>
      <c r="I56" s="102">
        <v>929236.33507962362</v>
      </c>
      <c r="J56" s="103">
        <f t="shared" si="6"/>
        <v>1266152.6255585491</v>
      </c>
      <c r="K56" s="116">
        <f t="shared" si="9"/>
        <v>0</v>
      </c>
      <c r="L56" s="116">
        <f t="shared" si="10"/>
        <v>0</v>
      </c>
      <c r="M56" s="116">
        <f t="shared" si="11"/>
        <v>1266152.6255585491</v>
      </c>
      <c r="N56" s="127">
        <f t="shared" si="15"/>
        <v>3.566161518319559</v>
      </c>
      <c r="O56" s="132">
        <f t="shared" si="7"/>
        <v>3287650.3684321023</v>
      </c>
      <c r="P56" s="44"/>
      <c r="Q56" s="19"/>
      <c r="R56" s="19"/>
      <c r="S56" s="19"/>
      <c r="T56" s="191">
        <v>0</v>
      </c>
      <c r="U56" s="50">
        <f t="shared" si="16"/>
        <v>336916.29047892551</v>
      </c>
      <c r="V56" s="49">
        <f t="shared" si="17"/>
        <v>1.062625289527447E-2</v>
      </c>
      <c r="W56" s="192">
        <v>0</v>
      </c>
      <c r="X56" s="33">
        <f>C56*Allocations!$B$9</f>
        <v>0</v>
      </c>
      <c r="Y56" s="47">
        <f t="shared" si="8"/>
        <v>929236.33507962362</v>
      </c>
      <c r="Z56" s="36"/>
      <c r="AA56" s="39"/>
      <c r="AB56" s="36"/>
      <c r="AC56" s="39"/>
      <c r="AD56" s="63"/>
      <c r="AE56" s="64"/>
      <c r="AF56" s="63"/>
      <c r="AG56" s="64"/>
      <c r="AH56" s="63"/>
      <c r="AI56" s="64"/>
      <c r="AJ56" s="60"/>
      <c r="AK56" s="39"/>
      <c r="AL56" s="63"/>
      <c r="AM56" s="64"/>
      <c r="AN56" s="60"/>
      <c r="AO56" s="39"/>
      <c r="AP56" s="63"/>
      <c r="AQ56" s="64"/>
      <c r="AR56" s="183"/>
      <c r="AS56" s="184"/>
      <c r="AT56" s="60"/>
      <c r="AU56" s="39"/>
      <c r="AV56" s="142"/>
      <c r="AW56" s="145"/>
      <c r="AX56" s="190" t="s">
        <v>152</v>
      </c>
    </row>
    <row r="57" spans="1:50">
      <c r="A57" s="23" t="s">
        <v>54</v>
      </c>
      <c r="B57" s="17">
        <v>53</v>
      </c>
      <c r="C57" s="87">
        <v>6.3602392320689424E-3</v>
      </c>
      <c r="D57" s="120">
        <v>231132.36928044897</v>
      </c>
      <c r="E57" s="172">
        <v>223007.70681685637</v>
      </c>
      <c r="F57" s="92">
        <f>C57*Allocations!$B$6</f>
        <v>216248.13389034403</v>
      </c>
      <c r="G57" s="97">
        <f t="shared" si="13"/>
        <v>670388.20998764934</v>
      </c>
      <c r="H57" s="64">
        <f t="shared" si="14"/>
        <v>223462.73666254978</v>
      </c>
      <c r="I57" s="102">
        <v>640539.76927284291</v>
      </c>
      <c r="J57" s="103">
        <f t="shared" si="6"/>
        <v>856787.90316318697</v>
      </c>
      <c r="K57" s="116">
        <f t="shared" si="9"/>
        <v>1637725.77</v>
      </c>
      <c r="L57" s="116">
        <f t="shared" si="10"/>
        <v>1310180.598</v>
      </c>
      <c r="M57" s="116">
        <f t="shared" si="11"/>
        <v>-453392.69483681303</v>
      </c>
      <c r="N57" s="127">
        <f t="shared" si="15"/>
        <v>-2.0289409393633249</v>
      </c>
      <c r="O57" s="132">
        <f t="shared" si="7"/>
        <v>844096.10850525112</v>
      </c>
      <c r="P57" s="44"/>
      <c r="Q57" s="19"/>
      <c r="R57" s="19"/>
      <c r="S57" s="19"/>
      <c r="T57" s="167">
        <f t="shared" si="3"/>
        <v>0</v>
      </c>
      <c r="U57" s="50">
        <f t="shared" si="16"/>
        <v>216248.13389034403</v>
      </c>
      <c r="V57" s="49">
        <f t="shared" si="17"/>
        <v>6.8204103624182168E-3</v>
      </c>
      <c r="W57" s="44">
        <f t="shared" si="12"/>
        <v>10514.630507007067</v>
      </c>
      <c r="X57" s="33">
        <f>C57*Allocations!$B$9</f>
        <v>0</v>
      </c>
      <c r="Y57" s="47">
        <f>I57-L57+W57+X57-T57</f>
        <v>-659126.19822015008</v>
      </c>
      <c r="Z57" s="36"/>
      <c r="AA57" s="39"/>
      <c r="AB57" s="36"/>
      <c r="AC57" s="39"/>
      <c r="AD57" s="63">
        <v>684564.68</v>
      </c>
      <c r="AE57" s="64">
        <v>547651.74</v>
      </c>
      <c r="AF57" s="140"/>
      <c r="AG57" s="138"/>
      <c r="AH57" s="63"/>
      <c r="AI57" s="64"/>
      <c r="AJ57" s="63"/>
      <c r="AK57" s="64"/>
      <c r="AL57" s="63"/>
      <c r="AM57" s="64"/>
      <c r="AN57" s="177">
        <v>325280.28000000003</v>
      </c>
      <c r="AO57" s="144">
        <v>260224.22</v>
      </c>
      <c r="AP57" s="63"/>
      <c r="AQ57" s="64"/>
      <c r="AR57" s="183"/>
      <c r="AS57" s="184"/>
      <c r="AT57" s="60"/>
      <c r="AU57" s="39"/>
      <c r="AV57" s="142">
        <v>627880.81000000006</v>
      </c>
      <c r="AW57" s="145">
        <f>AV57*0.8-0.01</f>
        <v>502304.63800000004</v>
      </c>
    </row>
    <row r="58" spans="1:50">
      <c r="A58" s="23" t="s">
        <v>55</v>
      </c>
      <c r="B58" s="17">
        <v>54</v>
      </c>
      <c r="C58" s="87">
        <v>7.8012418599321086E-3</v>
      </c>
      <c r="D58" s="120">
        <v>331285.55832690303</v>
      </c>
      <c r="E58" s="172">
        <v>331053.24285316409</v>
      </c>
      <c r="F58" s="92">
        <f>C58*Allocations!$B$6</f>
        <v>265242.22323769168</v>
      </c>
      <c r="G58" s="97">
        <f t="shared" si="13"/>
        <v>927581.0244177588</v>
      </c>
      <c r="H58" s="64">
        <f t="shared" si="14"/>
        <v>309193.67480591958</v>
      </c>
      <c r="I58" s="102">
        <v>-1017816.4786833093</v>
      </c>
      <c r="J58" s="103">
        <f t="shared" si="6"/>
        <v>-752574.2554456176</v>
      </c>
      <c r="K58" s="116">
        <f t="shared" si="9"/>
        <v>306416.59999999998</v>
      </c>
      <c r="L58" s="116">
        <f t="shared" si="10"/>
        <v>245133.28000000003</v>
      </c>
      <c r="M58" s="116">
        <f t="shared" si="11"/>
        <v>-997707.53544561763</v>
      </c>
      <c r="N58" s="127">
        <f t="shared" si="15"/>
        <v>-3.2268044812749719</v>
      </c>
      <c r="O58" s="132">
        <f t="shared" si="7"/>
        <v>593745.80398053245</v>
      </c>
      <c r="P58" s="43"/>
      <c r="Q58" s="90"/>
      <c r="R58" s="19"/>
      <c r="S58" s="19"/>
      <c r="T58" s="167">
        <f t="shared" si="3"/>
        <v>0</v>
      </c>
      <c r="U58" s="50">
        <f t="shared" si="16"/>
        <v>265242.22323769168</v>
      </c>
      <c r="V58" s="49">
        <f t="shared" si="17"/>
        <v>8.3656713025719986E-3</v>
      </c>
      <c r="W58" s="44">
        <f t="shared" si="12"/>
        <v>12896.869545314228</v>
      </c>
      <c r="X58" s="33">
        <f>C58*Allocations!$B$9</f>
        <v>0</v>
      </c>
      <c r="Y58" s="47">
        <f t="shared" si="8"/>
        <v>-1250052.8891379952</v>
      </c>
      <c r="Z58" s="69"/>
      <c r="AA58" s="64"/>
      <c r="AB58" s="69">
        <v>377816.6</v>
      </c>
      <c r="AC58" s="64">
        <v>302253.28000000003</v>
      </c>
      <c r="AD58" s="63"/>
      <c r="AE58" s="64"/>
      <c r="AF58" s="140"/>
      <c r="AG58" s="138"/>
      <c r="AH58" s="63"/>
      <c r="AI58" s="64"/>
      <c r="AJ58" s="63"/>
      <c r="AK58" s="64"/>
      <c r="AL58" s="63"/>
      <c r="AM58" s="64"/>
      <c r="AN58" s="174">
        <v>-71400</v>
      </c>
      <c r="AO58" s="175">
        <f>AN58*0.8</f>
        <v>-57120</v>
      </c>
      <c r="AP58" s="63"/>
      <c r="AQ58" s="64"/>
      <c r="AR58" s="183"/>
      <c r="AS58" s="184"/>
      <c r="AT58" s="63"/>
      <c r="AU58" s="64"/>
      <c r="AV58" s="142"/>
      <c r="AW58" s="145"/>
      <c r="AX58" s="176" t="s">
        <v>151</v>
      </c>
    </row>
    <row r="59" spans="1:50">
      <c r="A59" s="20" t="s">
        <v>56</v>
      </c>
      <c r="B59" s="21">
        <v>55</v>
      </c>
      <c r="C59" s="88">
        <v>1.2358807093062266E-2</v>
      </c>
      <c r="D59" s="121">
        <v>364325.46339759167</v>
      </c>
      <c r="E59" s="173">
        <v>342735.97918316821</v>
      </c>
      <c r="F59" s="93">
        <f>C59*Allocations!$B$6</f>
        <v>420199.44116411702</v>
      </c>
      <c r="G59" s="98">
        <f t="shared" si="13"/>
        <v>1127260.8837448768</v>
      </c>
      <c r="H59" s="78">
        <f t="shared" si="14"/>
        <v>375753.62791495892</v>
      </c>
      <c r="I59" s="104">
        <v>777409.82010524347</v>
      </c>
      <c r="J59" s="105">
        <f t="shared" si="6"/>
        <v>1197609.2612693605</v>
      </c>
      <c r="K59" s="117">
        <f t="shared" si="9"/>
        <v>356670.14</v>
      </c>
      <c r="L59" s="117">
        <f t="shared" si="10"/>
        <v>285336.11</v>
      </c>
      <c r="M59" s="117">
        <f t="shared" si="11"/>
        <v>912273.15126936056</v>
      </c>
      <c r="N59" s="128">
        <f t="shared" si="15"/>
        <v>2.4278492168699102</v>
      </c>
      <c r="O59" s="133">
        <f t="shared" si="7"/>
        <v>3433469.7982540624</v>
      </c>
      <c r="P59" s="45"/>
      <c r="Q59" s="22"/>
      <c r="R59" s="22"/>
      <c r="S59" s="22"/>
      <c r="T59" s="168">
        <f t="shared" si="3"/>
        <v>0</v>
      </c>
      <c r="U59" s="51">
        <f t="shared" si="16"/>
        <v>420199.44116411702</v>
      </c>
      <c r="V59" s="52">
        <f t="shared" si="17"/>
        <v>1.3252981985275102E-2</v>
      </c>
      <c r="W59" s="45">
        <f t="shared" si="12"/>
        <v>20431.352556003862</v>
      </c>
      <c r="X59" s="34">
        <f>C59*Allocations!$B$9</f>
        <v>0</v>
      </c>
      <c r="Y59" s="61">
        <f t="shared" si="8"/>
        <v>512505.06266124733</v>
      </c>
      <c r="Z59" s="149"/>
      <c r="AA59" s="150"/>
      <c r="AB59" s="159"/>
      <c r="AC59" s="78"/>
      <c r="AD59" s="77"/>
      <c r="AE59" s="78"/>
      <c r="AF59" s="154"/>
      <c r="AG59" s="155"/>
      <c r="AH59" s="77"/>
      <c r="AI59" s="78"/>
      <c r="AJ59" s="77"/>
      <c r="AK59" s="78"/>
      <c r="AL59" s="77"/>
      <c r="AM59" s="78"/>
      <c r="AN59" s="178">
        <v>356670.14</v>
      </c>
      <c r="AO59" s="179">
        <v>285336.11</v>
      </c>
      <c r="AP59" s="77"/>
      <c r="AQ59" s="78"/>
      <c r="AR59" s="185"/>
      <c r="AS59" s="186"/>
      <c r="AT59" s="151"/>
      <c r="AU59" s="150"/>
      <c r="AV59" s="152"/>
      <c r="AW59" s="153"/>
    </row>
    <row r="60" spans="1:50">
      <c r="A60" s="23" t="s">
        <v>57</v>
      </c>
      <c r="B60" s="17">
        <v>56</v>
      </c>
      <c r="C60" s="87">
        <v>7.1734153535021952E-3</v>
      </c>
      <c r="D60" s="120">
        <v>240672.56277616828</v>
      </c>
      <c r="E60" s="172">
        <v>240894.56598442138</v>
      </c>
      <c r="F60" s="92">
        <f>C60*Allocations!$B$6</f>
        <v>243896.12201907462</v>
      </c>
      <c r="G60" s="97">
        <f t="shared" si="13"/>
        <v>725463.25077966426</v>
      </c>
      <c r="H60" s="64">
        <f t="shared" si="14"/>
        <v>241821.08359322141</v>
      </c>
      <c r="I60" s="102">
        <v>493329.79788611515</v>
      </c>
      <c r="J60" s="103">
        <f t="shared" si="6"/>
        <v>737225.91990518977</v>
      </c>
      <c r="K60" s="116">
        <f t="shared" si="9"/>
        <v>162066</v>
      </c>
      <c r="L60" s="116">
        <f t="shared" si="10"/>
        <v>129652.8</v>
      </c>
      <c r="M60" s="116">
        <f t="shared" si="11"/>
        <v>607573.11990518973</v>
      </c>
      <c r="N60" s="127">
        <f t="shared" si="15"/>
        <v>2.5124902712255519</v>
      </c>
      <c r="O60" s="132">
        <f t="shared" si="7"/>
        <v>2070949.8520196374</v>
      </c>
      <c r="P60" s="44"/>
      <c r="Q60" s="19"/>
      <c r="R60" s="19"/>
      <c r="S60" s="19"/>
      <c r="T60" s="167">
        <f t="shared" si="3"/>
        <v>0</v>
      </c>
      <c r="U60" s="50">
        <f t="shared" si="16"/>
        <v>243896.12201907462</v>
      </c>
      <c r="V60" s="49">
        <f t="shared" si="17"/>
        <v>7.6924207762922676E-3</v>
      </c>
      <c r="W60" s="44">
        <f t="shared" si="12"/>
        <v>11858.958313244384</v>
      </c>
      <c r="X60" s="33">
        <f>C60*Allocations!$B$9</f>
        <v>0</v>
      </c>
      <c r="Y60" s="47">
        <f t="shared" si="8"/>
        <v>375535.95619935956</v>
      </c>
      <c r="Z60" s="36"/>
      <c r="AA60" s="39"/>
      <c r="AB60" s="36"/>
      <c r="AC60" s="39"/>
      <c r="AD60" s="63"/>
      <c r="AE60" s="64"/>
      <c r="AF60" s="140"/>
      <c r="AG60" s="138"/>
      <c r="AH60" s="63"/>
      <c r="AI60" s="64"/>
      <c r="AJ60" s="60"/>
      <c r="AK60" s="39"/>
      <c r="AL60" s="63"/>
      <c r="AM60" s="64"/>
      <c r="AN60" s="60"/>
      <c r="AO60" s="39"/>
      <c r="AP60" s="63"/>
      <c r="AQ60" s="64"/>
      <c r="AR60" s="183"/>
      <c r="AS60" s="184"/>
      <c r="AT60" s="60"/>
      <c r="AU60" s="39"/>
      <c r="AV60" s="66">
        <v>162066</v>
      </c>
      <c r="AW60" s="67">
        <f>AV60*0.8</f>
        <v>129652.8</v>
      </c>
    </row>
    <row r="61" spans="1:50">
      <c r="A61" s="23" t="s">
        <v>58</v>
      </c>
      <c r="B61" s="17">
        <v>57</v>
      </c>
      <c r="C61" s="87">
        <v>1.324189916169635E-2</v>
      </c>
      <c r="D61" s="120">
        <v>430885.28945859551</v>
      </c>
      <c r="E61" s="172">
        <v>448239.87434501149</v>
      </c>
      <c r="F61" s="92">
        <f>C61*Allocations!$B$6</f>
        <v>450224.5714976759</v>
      </c>
      <c r="G61" s="97">
        <f t="shared" si="13"/>
        <v>1329349.735301283</v>
      </c>
      <c r="H61" s="64">
        <f t="shared" si="14"/>
        <v>443116.57843376097</v>
      </c>
      <c r="I61" s="102">
        <v>1333214.1398781056</v>
      </c>
      <c r="J61" s="103">
        <f t="shared" si="6"/>
        <v>1783438.7113757816</v>
      </c>
      <c r="K61" s="116">
        <f t="shared" si="9"/>
        <v>475901.5</v>
      </c>
      <c r="L61" s="116">
        <f t="shared" si="10"/>
        <v>380721.2</v>
      </c>
      <c r="M61" s="116">
        <f t="shared" si="11"/>
        <v>1402717.5113757816</v>
      </c>
      <c r="N61" s="127">
        <f t="shared" si="15"/>
        <v>3.1655721759132196</v>
      </c>
      <c r="O61" s="132">
        <f t="shared" si="7"/>
        <v>4104064.9403618369</v>
      </c>
      <c r="P61" s="44"/>
      <c r="Q61" s="19"/>
      <c r="R61" s="19"/>
      <c r="S61" s="19"/>
      <c r="T61" s="167">
        <f t="shared" si="3"/>
        <v>73367.776074498659</v>
      </c>
      <c r="U61" s="50">
        <f t="shared" si="16"/>
        <v>0</v>
      </c>
      <c r="V61" s="49">
        <f t="shared" si="17"/>
        <v>0</v>
      </c>
      <c r="W61" s="44">
        <f t="shared" si="12"/>
        <v>0</v>
      </c>
      <c r="X61" s="33">
        <f>C61*Allocations!$B$9</f>
        <v>0</v>
      </c>
      <c r="Y61" s="47">
        <f t="shared" si="8"/>
        <v>879125.16380360699</v>
      </c>
      <c r="Z61" s="36"/>
      <c r="AA61" s="39"/>
      <c r="AB61" s="69">
        <v>475901.5</v>
      </c>
      <c r="AC61" s="64">
        <v>380721.2</v>
      </c>
      <c r="AD61" s="63"/>
      <c r="AE61" s="64"/>
      <c r="AF61" s="140"/>
      <c r="AG61" s="138"/>
      <c r="AH61" s="63"/>
      <c r="AI61" s="64"/>
      <c r="AJ61" s="60"/>
      <c r="AK61" s="39"/>
      <c r="AL61" s="63"/>
      <c r="AM61" s="64"/>
      <c r="AN61" s="63"/>
      <c r="AO61" s="64"/>
      <c r="AP61" s="63"/>
      <c r="AQ61" s="64"/>
      <c r="AR61" s="183"/>
      <c r="AS61" s="184"/>
      <c r="AT61" s="63"/>
      <c r="AU61" s="64"/>
      <c r="AV61" s="142"/>
      <c r="AW61" s="145"/>
    </row>
    <row r="62" spans="1:50">
      <c r="A62" s="23" t="s">
        <v>59</v>
      </c>
      <c r="B62" s="17">
        <v>58</v>
      </c>
      <c r="C62" s="87">
        <v>7.8775796969125962E-3</v>
      </c>
      <c r="D62" s="120">
        <v>362481.06189732853</v>
      </c>
      <c r="E62" s="172">
        <v>249295.77355249657</v>
      </c>
      <c r="F62" s="92">
        <f>C62*Allocations!$B$6</f>
        <v>267837.70969502826</v>
      </c>
      <c r="G62" s="97">
        <f t="shared" si="13"/>
        <v>879614.5451448533</v>
      </c>
      <c r="H62" s="64">
        <f t="shared" si="14"/>
        <v>293204.84838161775</v>
      </c>
      <c r="I62" s="102">
        <v>256621.52236859515</v>
      </c>
      <c r="J62" s="103">
        <f t="shared" si="6"/>
        <v>524459.23206362338</v>
      </c>
      <c r="K62" s="116">
        <f t="shared" si="9"/>
        <v>0</v>
      </c>
      <c r="L62" s="116">
        <f t="shared" si="10"/>
        <v>0</v>
      </c>
      <c r="M62" s="116">
        <f t="shared" si="11"/>
        <v>524459.23206362338</v>
      </c>
      <c r="N62" s="127">
        <f t="shared" si="15"/>
        <v>1.7887126865686029</v>
      </c>
      <c r="O62" s="132">
        <f t="shared" si="7"/>
        <v>2131485.4902337929</v>
      </c>
      <c r="P62" s="44"/>
      <c r="Q62" s="19"/>
      <c r="R62" s="19"/>
      <c r="S62" s="19"/>
      <c r="T62" s="167">
        <f t="shared" si="3"/>
        <v>0</v>
      </c>
      <c r="U62" s="50">
        <f t="shared" si="16"/>
        <v>267837.70969502826</v>
      </c>
      <c r="V62" s="49">
        <f t="shared" si="17"/>
        <v>8.4475322759393397E-3</v>
      </c>
      <c r="W62" s="44">
        <f t="shared" si="12"/>
        <v>13023.069853237688</v>
      </c>
      <c r="X62" s="33">
        <f>C62*Allocations!$B$9</f>
        <v>0</v>
      </c>
      <c r="Y62" s="47">
        <f t="shared" si="8"/>
        <v>269644.59222183283</v>
      </c>
      <c r="Z62" s="36"/>
      <c r="AA62" s="39"/>
      <c r="AB62" s="36"/>
      <c r="AC62" s="39"/>
      <c r="AD62" s="63"/>
      <c r="AE62" s="64"/>
      <c r="AF62" s="140"/>
      <c r="AG62" s="138"/>
      <c r="AH62" s="63"/>
      <c r="AI62" s="64"/>
      <c r="AJ62" s="60"/>
      <c r="AK62" s="39"/>
      <c r="AL62" s="63"/>
      <c r="AM62" s="64"/>
      <c r="AN62" s="60"/>
      <c r="AO62" s="39"/>
      <c r="AP62" s="63"/>
      <c r="AQ62" s="64"/>
      <c r="AR62" s="183"/>
      <c r="AS62" s="184"/>
      <c r="AT62" s="60"/>
      <c r="AU62" s="39"/>
      <c r="AV62" s="142"/>
      <c r="AW62" s="145"/>
    </row>
    <row r="63" spans="1:50">
      <c r="A63" s="23" t="s">
        <v>60</v>
      </c>
      <c r="B63" s="17">
        <v>59</v>
      </c>
      <c r="C63" s="87">
        <v>8.173134422077016E-3</v>
      </c>
      <c r="D63" s="120">
        <v>283409.77566235408</v>
      </c>
      <c r="E63" s="172">
        <v>278134.67788092466</v>
      </c>
      <c r="F63" s="92">
        <f>C63*Allocations!$B$6</f>
        <v>277886.57035061857</v>
      </c>
      <c r="G63" s="97">
        <f t="shared" si="13"/>
        <v>839431.02389389731</v>
      </c>
      <c r="H63" s="64">
        <f t="shared" si="14"/>
        <v>279810.34129796579</v>
      </c>
      <c r="I63" s="102">
        <v>678167.93376244092</v>
      </c>
      <c r="J63" s="103">
        <f t="shared" si="6"/>
        <v>956054.50411305949</v>
      </c>
      <c r="K63" s="116">
        <f t="shared" si="9"/>
        <v>448277.04</v>
      </c>
      <c r="L63" s="116">
        <f t="shared" si="10"/>
        <v>358621.63</v>
      </c>
      <c r="M63" s="116">
        <f t="shared" si="11"/>
        <v>597432.87411305949</v>
      </c>
      <c r="N63" s="127">
        <f t="shared" si="15"/>
        <v>2.1351350752146159</v>
      </c>
      <c r="O63" s="132">
        <f t="shared" si="7"/>
        <v>2264752.296216771</v>
      </c>
      <c r="P63" s="44"/>
      <c r="Q63" s="19"/>
      <c r="R63" s="19"/>
      <c r="S63" s="19"/>
      <c r="T63" s="167">
        <f t="shared" si="3"/>
        <v>0</v>
      </c>
      <c r="U63" s="50">
        <f t="shared" si="16"/>
        <v>277886.57035061857</v>
      </c>
      <c r="V63" s="49">
        <f t="shared" si="17"/>
        <v>8.7644707489466442E-3</v>
      </c>
      <c r="W63" s="44">
        <f t="shared" si="12"/>
        <v>13511.675488389719</v>
      </c>
      <c r="X63" s="33">
        <f>C63*Allocations!$B$9</f>
        <v>0</v>
      </c>
      <c r="Y63" s="47">
        <f t="shared" si="8"/>
        <v>333057.97925083066</v>
      </c>
      <c r="Z63" s="36"/>
      <c r="AA63" s="39"/>
      <c r="AB63" s="36"/>
      <c r="AC63" s="39"/>
      <c r="AD63" s="63"/>
      <c r="AE63" s="64"/>
      <c r="AF63" s="140"/>
      <c r="AG63" s="138"/>
      <c r="AH63" s="63"/>
      <c r="AI63" s="64"/>
      <c r="AJ63" s="60"/>
      <c r="AK63" s="39"/>
      <c r="AL63" s="63"/>
      <c r="AM63" s="64"/>
      <c r="AN63" s="60"/>
      <c r="AO63" s="39"/>
      <c r="AP63" s="63"/>
      <c r="AQ63" s="64"/>
      <c r="AR63" s="183"/>
      <c r="AS63" s="184"/>
      <c r="AT63" s="63">
        <v>448277.04</v>
      </c>
      <c r="AU63" s="64">
        <v>358621.63</v>
      </c>
      <c r="AV63" s="66"/>
      <c r="AW63" s="67"/>
    </row>
    <row r="64" spans="1:50">
      <c r="A64" s="20" t="s">
        <v>61</v>
      </c>
      <c r="B64" s="21">
        <v>60</v>
      </c>
      <c r="C64" s="88">
        <v>1.2024935361119028E-2</v>
      </c>
      <c r="D64" s="121">
        <v>483065.84908825526</v>
      </c>
      <c r="E64" s="173">
        <v>495228.01219333668</v>
      </c>
      <c r="F64" s="93">
        <f>C64*Allocations!$B$6</f>
        <v>408847.80227804696</v>
      </c>
      <c r="G64" s="98">
        <f t="shared" si="13"/>
        <v>1387141.6635596389</v>
      </c>
      <c r="H64" s="78">
        <f t="shared" si="14"/>
        <v>462380.55451987963</v>
      </c>
      <c r="I64" s="104">
        <v>1009553.7933832861</v>
      </c>
      <c r="J64" s="105">
        <f t="shared" si="6"/>
        <v>1418401.5956613331</v>
      </c>
      <c r="K64" s="117">
        <f t="shared" si="9"/>
        <v>994022.1</v>
      </c>
      <c r="L64" s="117">
        <f t="shared" si="10"/>
        <v>795217.68</v>
      </c>
      <c r="M64" s="117">
        <f t="shared" si="11"/>
        <v>623183.91566133301</v>
      </c>
      <c r="N64" s="128">
        <f t="shared" si="15"/>
        <v>1.3477727589743176</v>
      </c>
      <c r="O64" s="133">
        <f t="shared" si="7"/>
        <v>3076270.7293296149</v>
      </c>
      <c r="P64" s="45"/>
      <c r="Q64" s="22"/>
      <c r="R64" s="22"/>
      <c r="S64" s="22"/>
      <c r="T64" s="168">
        <f t="shared" si="3"/>
        <v>0</v>
      </c>
      <c r="U64" s="51">
        <f t="shared" si="16"/>
        <v>408847.80227804696</v>
      </c>
      <c r="V64" s="52">
        <f t="shared" si="17"/>
        <v>1.2894954222925754E-2</v>
      </c>
      <c r="W64" s="45">
        <f t="shared" si="12"/>
        <v>19879.401950055399</v>
      </c>
      <c r="X64" s="34">
        <f>C64*Allocations!$B$9</f>
        <v>0</v>
      </c>
      <c r="Y64" s="61">
        <f t="shared" si="8"/>
        <v>234215.51533334143</v>
      </c>
      <c r="Z64" s="149"/>
      <c r="AA64" s="150"/>
      <c r="AB64" s="159"/>
      <c r="AC64" s="78"/>
      <c r="AD64" s="77"/>
      <c r="AE64" s="78"/>
      <c r="AF64" s="77">
        <v>994022.1</v>
      </c>
      <c r="AG64" s="78">
        <v>795217.68</v>
      </c>
      <c r="AH64" s="77"/>
      <c r="AI64" s="78"/>
      <c r="AJ64" s="151"/>
      <c r="AK64" s="150"/>
      <c r="AL64" s="77"/>
      <c r="AM64" s="78"/>
      <c r="AN64" s="151"/>
      <c r="AO64" s="150"/>
      <c r="AP64" s="77"/>
      <c r="AQ64" s="78"/>
      <c r="AR64" s="185"/>
      <c r="AS64" s="186"/>
      <c r="AT64" s="151"/>
      <c r="AU64" s="150"/>
      <c r="AV64" s="152"/>
      <c r="AW64" s="153"/>
    </row>
    <row r="65" spans="1:49">
      <c r="A65" s="23" t="s">
        <v>62</v>
      </c>
      <c r="B65" s="17">
        <v>61</v>
      </c>
      <c r="C65" s="87">
        <v>1.7121558118595812E-2</v>
      </c>
      <c r="D65" s="120">
        <v>574444.08064748917</v>
      </c>
      <c r="E65" s="172">
        <v>575799.99195064441</v>
      </c>
      <c r="F65" s="92">
        <f>C65*Allocations!$B$6</f>
        <v>582132.97603225766</v>
      </c>
      <c r="G65" s="97">
        <f t="shared" si="13"/>
        <v>1732377.0486303912</v>
      </c>
      <c r="H65" s="64">
        <f t="shared" si="14"/>
        <v>577459.01621013042</v>
      </c>
      <c r="I65" s="102">
        <v>1339539.1156366956</v>
      </c>
      <c r="J65" s="103">
        <f t="shared" si="6"/>
        <v>1921672.0916689532</v>
      </c>
      <c r="K65" s="116">
        <f t="shared" si="9"/>
        <v>857758.59</v>
      </c>
      <c r="L65" s="116">
        <f t="shared" si="10"/>
        <v>686206.87</v>
      </c>
      <c r="M65" s="116">
        <f t="shared" si="11"/>
        <v>1235465.2216689531</v>
      </c>
      <c r="N65" s="127">
        <f>M65/H65</f>
        <v>2.1394855513337108</v>
      </c>
      <c r="O65" s="132">
        <f t="shared" si="7"/>
        <v>4728263.0778624993</v>
      </c>
      <c r="P65" s="44"/>
      <c r="Q65" s="19"/>
      <c r="R65" s="19"/>
      <c r="S65" s="19"/>
      <c r="T65" s="167">
        <f t="shared" si="3"/>
        <v>0</v>
      </c>
      <c r="U65" s="50">
        <f t="shared" si="16"/>
        <v>582132.97603225766</v>
      </c>
      <c r="V65" s="49">
        <f t="shared" si="17"/>
        <v>1.8360323904802269E-2</v>
      </c>
      <c r="W65" s="44">
        <f t="shared" si="12"/>
        <v>28305.044944468314</v>
      </c>
      <c r="X65" s="33">
        <f>C65*Allocations!$B$9</f>
        <v>0</v>
      </c>
      <c r="Y65" s="47">
        <f t="shared" si="8"/>
        <v>681637.29058116395</v>
      </c>
      <c r="Z65" s="36"/>
      <c r="AA65" s="39"/>
      <c r="AB65" s="36"/>
      <c r="AC65" s="39"/>
      <c r="AD65" s="63"/>
      <c r="AE65" s="64"/>
      <c r="AF65" s="63"/>
      <c r="AG65" s="64"/>
      <c r="AH65" s="63"/>
      <c r="AI65" s="64"/>
      <c r="AJ65" s="60"/>
      <c r="AK65" s="39"/>
      <c r="AL65" s="63"/>
      <c r="AM65" s="64"/>
      <c r="AN65" s="60"/>
      <c r="AO65" s="39"/>
      <c r="AP65" s="63"/>
      <c r="AQ65" s="64"/>
      <c r="AR65" s="183"/>
      <c r="AS65" s="184"/>
      <c r="AT65" s="60">
        <v>857758.59</v>
      </c>
      <c r="AU65" s="39">
        <v>686206.87</v>
      </c>
      <c r="AV65" s="142"/>
      <c r="AW65" s="145"/>
    </row>
    <row r="66" spans="1:49">
      <c r="A66" s="23" t="s">
        <v>63</v>
      </c>
      <c r="B66" s="17">
        <v>62</v>
      </c>
      <c r="C66" s="87">
        <v>8.2332540120439047E-3</v>
      </c>
      <c r="D66" s="120">
        <v>318646.54143449612</v>
      </c>
      <c r="E66" s="172">
        <v>254865.51152029377</v>
      </c>
      <c r="F66" s="92">
        <f>C66*Allocations!$B$6</f>
        <v>279930.63640949276</v>
      </c>
      <c r="G66" s="97">
        <f t="shared" si="13"/>
        <v>853442.68936428265</v>
      </c>
      <c r="H66" s="64">
        <f t="shared" si="14"/>
        <v>284480.89645476086</v>
      </c>
      <c r="I66" s="102">
        <v>398894.6158575376</v>
      </c>
      <c r="J66" s="103">
        <f t="shared" si="6"/>
        <v>678825.2522670303</v>
      </c>
      <c r="K66" s="116">
        <f t="shared" si="9"/>
        <v>535055.80000000005</v>
      </c>
      <c r="L66" s="116">
        <f t="shared" si="10"/>
        <v>428044.64</v>
      </c>
      <c r="M66" s="116">
        <f t="shared" si="11"/>
        <v>250780.61226703029</v>
      </c>
      <c r="N66" s="127">
        <f t="shared" si="15"/>
        <v>0.88153761954595877</v>
      </c>
      <c r="O66" s="132">
        <f t="shared" si="7"/>
        <v>1930364.4307239871</v>
      </c>
      <c r="P66" s="44"/>
      <c r="Q66" s="19"/>
      <c r="R66" s="19"/>
      <c r="S66" s="19"/>
      <c r="T66" s="167">
        <f t="shared" si="3"/>
        <v>0</v>
      </c>
      <c r="U66" s="50">
        <f t="shared" si="16"/>
        <v>279930.63640949276</v>
      </c>
      <c r="V66" s="49">
        <f t="shared" si="17"/>
        <v>8.8289400651835291E-3</v>
      </c>
      <c r="W66" s="44">
        <f t="shared" si="12"/>
        <v>13611.064088671812</v>
      </c>
      <c r="X66" s="33">
        <f>C66*Allocations!$B$9</f>
        <v>0</v>
      </c>
      <c r="Y66" s="47">
        <f t="shared" si="8"/>
        <v>-15538.960053790599</v>
      </c>
      <c r="Z66" s="36"/>
      <c r="AA66" s="39"/>
      <c r="AB66" s="69">
        <v>535055.80000000005</v>
      </c>
      <c r="AC66" s="64">
        <v>428044.64</v>
      </c>
      <c r="AD66" s="63"/>
      <c r="AE66" s="64"/>
      <c r="AF66" s="63"/>
      <c r="AG66" s="64"/>
      <c r="AH66" s="63"/>
      <c r="AI66" s="64"/>
      <c r="AJ66" s="63"/>
      <c r="AK66" s="64"/>
      <c r="AL66" s="63"/>
      <c r="AM66" s="64"/>
      <c r="AN66" s="60"/>
      <c r="AO66" s="39"/>
      <c r="AP66" s="63"/>
      <c r="AQ66" s="64"/>
      <c r="AR66" s="183"/>
      <c r="AS66" s="184"/>
      <c r="AT66" s="60"/>
      <c r="AU66" s="39"/>
      <c r="AV66" s="142"/>
      <c r="AW66" s="145"/>
    </row>
    <row r="67" spans="1:49">
      <c r="A67" s="23" t="s">
        <v>64</v>
      </c>
      <c r="B67" s="17">
        <v>63</v>
      </c>
      <c r="C67" s="87">
        <v>1.0901397076708461E-2</v>
      </c>
      <c r="D67" s="120">
        <v>390393.89682977949</v>
      </c>
      <c r="E67" s="172">
        <v>387892.58553615818</v>
      </c>
      <c r="F67" s="92">
        <f>C67*Allocations!$B$6</f>
        <v>370647.50060808769</v>
      </c>
      <c r="G67" s="97">
        <f t="shared" si="13"/>
        <v>1148933.9829740254</v>
      </c>
      <c r="H67" s="64">
        <f t="shared" si="14"/>
        <v>382977.99432467512</v>
      </c>
      <c r="I67" s="102">
        <v>-157502.64937544998</v>
      </c>
      <c r="J67" s="103">
        <f t="shared" si="6"/>
        <v>213144.85123263771</v>
      </c>
      <c r="K67" s="116">
        <f t="shared" si="9"/>
        <v>0</v>
      </c>
      <c r="L67" s="116">
        <f t="shared" si="10"/>
        <v>0</v>
      </c>
      <c r="M67" s="116">
        <f t="shared" si="11"/>
        <v>213144.85123263771</v>
      </c>
      <c r="N67" s="127">
        <f t="shared" si="15"/>
        <v>0.55654594883052488</v>
      </c>
      <c r="O67" s="132">
        <f t="shared" si="7"/>
        <v>2437029.8548811637</v>
      </c>
      <c r="P67" s="44"/>
      <c r="Q67" s="19"/>
      <c r="R67" s="19"/>
      <c r="S67" s="19"/>
      <c r="T67" s="167">
        <f t="shared" si="3"/>
        <v>0</v>
      </c>
      <c r="U67" s="50">
        <f t="shared" si="16"/>
        <v>370647.50060808769</v>
      </c>
      <c r="V67" s="49">
        <f t="shared" si="17"/>
        <v>1.1690126561895353E-2</v>
      </c>
      <c r="W67" s="44">
        <f t="shared" si="12"/>
        <v>18021.9891248446</v>
      </c>
      <c r="X67" s="33">
        <f>C67*Allocations!$B$9</f>
        <v>0</v>
      </c>
      <c r="Y67" s="47">
        <f t="shared" si="8"/>
        <v>-139480.66025060538</v>
      </c>
      <c r="Z67" s="36"/>
      <c r="AA67" s="39"/>
      <c r="AB67" s="69"/>
      <c r="AC67" s="64"/>
      <c r="AD67" s="63"/>
      <c r="AE67" s="64"/>
      <c r="AF67" s="140"/>
      <c r="AG67" s="138"/>
      <c r="AH67" s="63"/>
      <c r="AI67" s="64"/>
      <c r="AJ67" s="60"/>
      <c r="AK67" s="39"/>
      <c r="AL67" s="63"/>
      <c r="AM67" s="64"/>
      <c r="AN67" s="60"/>
      <c r="AO67" s="39"/>
      <c r="AP67" s="63"/>
      <c r="AQ67" s="64"/>
      <c r="AR67" s="183"/>
      <c r="AS67" s="184"/>
      <c r="AT67" s="60"/>
      <c r="AU67" s="39"/>
      <c r="AV67" s="142"/>
      <c r="AW67" s="145"/>
    </row>
    <row r="68" spans="1:49">
      <c r="A68" s="23" t="s">
        <v>65</v>
      </c>
      <c r="B68" s="17">
        <v>64</v>
      </c>
      <c r="C68" s="87">
        <v>1.4023010129781776E-2</v>
      </c>
      <c r="D68" s="120">
        <v>397654.28106753313</v>
      </c>
      <c r="E68" s="172">
        <v>485061.30487047898</v>
      </c>
      <c r="F68" s="92">
        <f>C68*Allocations!$B$6</f>
        <v>476782.34441258037</v>
      </c>
      <c r="G68" s="97">
        <f t="shared" si="13"/>
        <v>1359497.9303505924</v>
      </c>
      <c r="H68" s="64">
        <f t="shared" si="14"/>
        <v>453165.97678353079</v>
      </c>
      <c r="I68" s="102">
        <v>1466046.5660077126</v>
      </c>
      <c r="J68" s="103">
        <f t="shared" si="6"/>
        <v>1942828.910420293</v>
      </c>
      <c r="K68" s="116">
        <f t="shared" si="9"/>
        <v>895427.76</v>
      </c>
      <c r="L68" s="116">
        <f t="shared" si="10"/>
        <v>716342.21</v>
      </c>
      <c r="M68" s="116">
        <f t="shared" si="11"/>
        <v>1226486.700420293</v>
      </c>
      <c r="N68" s="127">
        <f t="shared" si="15"/>
        <v>2.7064845183780504</v>
      </c>
      <c r="O68" s="132">
        <f t="shared" si="7"/>
        <v>4087180.7668957752</v>
      </c>
      <c r="P68" s="44"/>
      <c r="Q68" s="19"/>
      <c r="R68" s="19"/>
      <c r="S68" s="19"/>
      <c r="T68" s="167">
        <f t="shared" si="3"/>
        <v>0</v>
      </c>
      <c r="U68" s="50">
        <f t="shared" si="16"/>
        <v>476782.34441258037</v>
      </c>
      <c r="V68" s="49">
        <f t="shared" si="17"/>
        <v>1.5037592158360895E-2</v>
      </c>
      <c r="W68" s="44">
        <f t="shared" si="12"/>
        <v>23182.582404641587</v>
      </c>
      <c r="X68" s="33">
        <f>C68*Allocations!$B$9</f>
        <v>0</v>
      </c>
      <c r="Y68" s="47">
        <f t="shared" si="8"/>
        <v>772886.93841235421</v>
      </c>
      <c r="Z68" s="36"/>
      <c r="AA68" s="39"/>
      <c r="AB68" s="69">
        <v>895427.76</v>
      </c>
      <c r="AC68" s="64">
        <v>716342.21</v>
      </c>
      <c r="AD68" s="63"/>
      <c r="AE68" s="64"/>
      <c r="AF68" s="140"/>
      <c r="AG68" s="138"/>
      <c r="AH68" s="63"/>
      <c r="AI68" s="64"/>
      <c r="AJ68" s="63"/>
      <c r="AK68" s="64"/>
      <c r="AL68" s="63"/>
      <c r="AM68" s="64"/>
      <c r="AN68" s="60"/>
      <c r="AO68" s="39"/>
      <c r="AP68" s="63"/>
      <c r="AQ68" s="64"/>
      <c r="AR68" s="183"/>
      <c r="AS68" s="184"/>
      <c r="AT68" s="60"/>
      <c r="AU68" s="39"/>
      <c r="AV68" s="142"/>
      <c r="AW68" s="145"/>
    </row>
    <row r="69" spans="1:49">
      <c r="A69" s="20" t="s">
        <v>66</v>
      </c>
      <c r="B69" s="21">
        <v>65</v>
      </c>
      <c r="C69" s="88">
        <v>9.3156335111497166E-3</v>
      </c>
      <c r="D69" s="121">
        <v>332839.34165437456</v>
      </c>
      <c r="E69" s="173">
        <v>327200.98129371513</v>
      </c>
      <c r="F69" s="93">
        <f>C69*Allocations!$B$6</f>
        <v>316731.53937909036</v>
      </c>
      <c r="G69" s="98">
        <f t="shared" ref="G69:G100" si="18">SUM(D69:F69)</f>
        <v>976771.8623271801</v>
      </c>
      <c r="H69" s="78">
        <f t="shared" ref="H69:H103" si="19">SUM(D69:F69)/3</f>
        <v>325590.62077572668</v>
      </c>
      <c r="I69" s="104">
        <v>-939817.61954201781</v>
      </c>
      <c r="J69" s="105">
        <f t="shared" si="6"/>
        <v>-623086.08016292751</v>
      </c>
      <c r="K69" s="117">
        <f t="shared" si="9"/>
        <v>1446454.51</v>
      </c>
      <c r="L69" s="117">
        <f t="shared" si="10"/>
        <v>1157163.6100000001</v>
      </c>
      <c r="M69" s="117">
        <f t="shared" si="11"/>
        <v>-1780249.6901629276</v>
      </c>
      <c r="N69" s="128">
        <f t="shared" ref="N69:N103" si="20">M69/H69</f>
        <v>-5.4677548324993035</v>
      </c>
      <c r="O69" s="133">
        <f t="shared" si="7"/>
        <v>120139.54611161468</v>
      </c>
      <c r="P69" s="45"/>
      <c r="Q69" s="22"/>
      <c r="R69" s="22"/>
      <c r="S69" s="22"/>
      <c r="T69" s="168">
        <f t="shared" ref="T69:T103" si="21">IF(((M69-G69)-(Q69+S69))&gt;0,((M69-G69)-(Q69+S69)),0)</f>
        <v>0</v>
      </c>
      <c r="U69" s="51">
        <f t="shared" ref="U69:U100" si="22">IF(T69&gt;0,0,F69)</f>
        <v>316731.53937909036</v>
      </c>
      <c r="V69" s="52">
        <f t="shared" ref="V69:V100" si="23">IF(U69&gt;0.01,F69/$U$104,0)</f>
        <v>9.989631052174739E-3</v>
      </c>
      <c r="W69" s="45">
        <f t="shared" si="12"/>
        <v>15400.433967099309</v>
      </c>
      <c r="X69" s="34">
        <f>C69*Allocations!$B$9</f>
        <v>0</v>
      </c>
      <c r="Y69" s="61">
        <f t="shared" si="8"/>
        <v>-2081580.7955749186</v>
      </c>
      <c r="Z69" s="149"/>
      <c r="AA69" s="150"/>
      <c r="AB69" s="149"/>
      <c r="AC69" s="150"/>
      <c r="AD69" s="77"/>
      <c r="AE69" s="78"/>
      <c r="AF69" s="77"/>
      <c r="AG69" s="78"/>
      <c r="AH69" s="77"/>
      <c r="AI69" s="78"/>
      <c r="AJ69" s="151"/>
      <c r="AK69" s="150"/>
      <c r="AL69" s="77"/>
      <c r="AM69" s="78"/>
      <c r="AN69" s="151"/>
      <c r="AO69" s="150"/>
      <c r="AP69" s="77"/>
      <c r="AQ69" s="78"/>
      <c r="AR69" s="185"/>
      <c r="AS69" s="186"/>
      <c r="AT69" s="77">
        <v>1446454.51</v>
      </c>
      <c r="AU69" s="78">
        <v>1157163.6100000001</v>
      </c>
      <c r="AV69" s="113"/>
      <c r="AW69" s="114"/>
    </row>
    <row r="70" spans="1:49">
      <c r="A70" s="23" t="s">
        <v>67</v>
      </c>
      <c r="B70" s="17">
        <v>66</v>
      </c>
      <c r="C70" s="87">
        <v>8.7180774312550276E-3</v>
      </c>
      <c r="D70" s="120">
        <v>341593.84598145884</v>
      </c>
      <c r="E70" s="172">
        <v>309325.88305644051</v>
      </c>
      <c r="F70" s="92">
        <f>C70*Allocations!$B$6</f>
        <v>296414.63266267092</v>
      </c>
      <c r="G70" s="97">
        <f t="shared" si="18"/>
        <v>947334.36170057021</v>
      </c>
      <c r="H70" s="64">
        <f t="shared" si="19"/>
        <v>315778.12056685676</v>
      </c>
      <c r="I70" s="102">
        <v>769334.51640849339</v>
      </c>
      <c r="J70" s="103">
        <f t="shared" ref="J70:J103" si="24">F70+I70</f>
        <v>1065749.1490711644</v>
      </c>
      <c r="K70" s="116">
        <f t="shared" ref="K70:K103" si="25">Z70+AB70+AD70+AF70+AH70+AJ70+AL70+AN70+AP70+AR70+AT70+AV70</f>
        <v>0</v>
      </c>
      <c r="L70" s="116">
        <f t="shared" ref="L70:L103" si="26">AA70+AC70+AE70+AG70+AI70+AK70+AM70+AO70+AQ70+AS70+AU70+AW70</f>
        <v>0</v>
      </c>
      <c r="M70" s="116">
        <f t="shared" si="11"/>
        <v>1065749.1490711644</v>
      </c>
      <c r="N70" s="127">
        <f t="shared" si="20"/>
        <v>3.3749936416051449</v>
      </c>
      <c r="O70" s="132">
        <f t="shared" ref="O70:O103" si="27">(F70*6)+M70</f>
        <v>2844236.9450471899</v>
      </c>
      <c r="P70" s="46"/>
      <c r="Q70" s="18"/>
      <c r="R70" s="19"/>
      <c r="S70" s="19"/>
      <c r="T70" s="167">
        <f t="shared" si="21"/>
        <v>118414.78737059422</v>
      </c>
      <c r="U70" s="50">
        <f t="shared" si="22"/>
        <v>0</v>
      </c>
      <c r="V70" s="49">
        <f t="shared" si="23"/>
        <v>0</v>
      </c>
      <c r="W70" s="44">
        <f t="shared" si="12"/>
        <v>0</v>
      </c>
      <c r="X70" s="33">
        <f>C70*Allocations!$B$9</f>
        <v>0</v>
      </c>
      <c r="Y70" s="47">
        <f t="shared" ref="Y70:Y104" si="28">I70-L70+W70+X70-T70</f>
        <v>650919.72903789917</v>
      </c>
      <c r="Z70" s="137"/>
      <c r="AA70" s="138"/>
      <c r="AB70" s="69"/>
      <c r="AC70" s="64"/>
      <c r="AD70" s="63"/>
      <c r="AE70" s="64"/>
      <c r="AF70" s="140"/>
      <c r="AG70" s="138"/>
      <c r="AH70" s="63"/>
      <c r="AI70" s="64"/>
      <c r="AJ70" s="60"/>
      <c r="AK70" s="39"/>
      <c r="AL70" s="63"/>
      <c r="AM70" s="64"/>
      <c r="AN70" s="63"/>
      <c r="AO70" s="64"/>
      <c r="AP70" s="63"/>
      <c r="AQ70" s="64"/>
      <c r="AR70" s="183"/>
      <c r="AS70" s="184"/>
      <c r="AT70" s="63"/>
      <c r="AU70" s="64"/>
      <c r="AV70" s="142"/>
      <c r="AW70" s="145"/>
    </row>
    <row r="71" spans="1:49">
      <c r="A71" s="23" t="s">
        <v>68</v>
      </c>
      <c r="B71" s="17">
        <v>67</v>
      </c>
      <c r="C71" s="87">
        <v>1.5403725139246356E-2</v>
      </c>
      <c r="D71" s="120">
        <v>404906.23526496626</v>
      </c>
      <c r="E71" s="172">
        <v>452299.3972805267</v>
      </c>
      <c r="F71" s="92">
        <f>C71*Allocations!$B$6</f>
        <v>523726.65473437612</v>
      </c>
      <c r="G71" s="97">
        <f t="shared" si="18"/>
        <v>1380932.287279869</v>
      </c>
      <c r="H71" s="64">
        <f t="shared" si="19"/>
        <v>460310.76242662297</v>
      </c>
      <c r="I71" s="102">
        <v>618914.93909819331</v>
      </c>
      <c r="J71" s="103">
        <f t="shared" si="24"/>
        <v>1142641.5938325694</v>
      </c>
      <c r="K71" s="116">
        <f t="shared" si="25"/>
        <v>1117450.0499999998</v>
      </c>
      <c r="L71" s="116">
        <f t="shared" si="26"/>
        <v>893960.04</v>
      </c>
      <c r="M71" s="116">
        <f t="shared" ref="M71:M103" si="29">J71-L71</f>
        <v>248681.55383256939</v>
      </c>
      <c r="N71" s="127">
        <f t="shared" si="20"/>
        <v>0.54024709855053876</v>
      </c>
      <c r="O71" s="132">
        <f t="shared" si="27"/>
        <v>3391041.4822388263</v>
      </c>
      <c r="P71" s="44"/>
      <c r="Q71" s="19"/>
      <c r="R71" s="19"/>
      <c r="S71" s="19"/>
      <c r="T71" s="167">
        <f t="shared" si="21"/>
        <v>0</v>
      </c>
      <c r="U71" s="50">
        <f t="shared" si="22"/>
        <v>523726.65473437612</v>
      </c>
      <c r="V71" s="49">
        <f t="shared" si="23"/>
        <v>1.6518203596782417E-2</v>
      </c>
      <c r="W71" s="44">
        <f t="shared" si="12"/>
        <v>25465.155061154121</v>
      </c>
      <c r="X71" s="33">
        <f>C71*Allocations!$B$9</f>
        <v>0</v>
      </c>
      <c r="Y71" s="47">
        <f t="shared" si="28"/>
        <v>-249579.9458406526</v>
      </c>
      <c r="Z71" s="36"/>
      <c r="AA71" s="39"/>
      <c r="AB71" s="161">
        <v>728362.45</v>
      </c>
      <c r="AC71" s="64">
        <v>582689.96</v>
      </c>
      <c r="AD71" s="63"/>
      <c r="AE71" s="64"/>
      <c r="AF71" s="63">
        <v>389087.6</v>
      </c>
      <c r="AG71" s="64">
        <v>311270.08</v>
      </c>
      <c r="AH71" s="63"/>
      <c r="AI71" s="64"/>
      <c r="AJ71" s="60"/>
      <c r="AK71" s="39"/>
      <c r="AL71" s="63"/>
      <c r="AM71" s="64"/>
      <c r="AN71" s="60"/>
      <c r="AO71" s="39"/>
      <c r="AP71" s="63"/>
      <c r="AQ71" s="64"/>
      <c r="AR71" s="183"/>
      <c r="AS71" s="184"/>
      <c r="AT71" s="60"/>
      <c r="AU71" s="39"/>
      <c r="AV71" s="142"/>
      <c r="AW71" s="145"/>
    </row>
    <row r="72" spans="1:49">
      <c r="A72" s="23" t="s">
        <v>69</v>
      </c>
      <c r="B72" s="17">
        <v>68</v>
      </c>
      <c r="C72" s="87">
        <v>9.9482000957869E-3</v>
      </c>
      <c r="D72" s="120">
        <v>350768.6425728852</v>
      </c>
      <c r="E72" s="172">
        <v>345347.68557786767</v>
      </c>
      <c r="F72" s="92">
        <f>C72*Allocations!$B$6</f>
        <v>338238.80325675459</v>
      </c>
      <c r="G72" s="97">
        <f t="shared" si="18"/>
        <v>1034355.1314075075</v>
      </c>
      <c r="H72" s="64">
        <f t="shared" si="19"/>
        <v>344785.04380250251</v>
      </c>
      <c r="I72" s="102">
        <v>763553.84638262214</v>
      </c>
      <c r="J72" s="103">
        <f t="shared" si="24"/>
        <v>1101792.6496393767</v>
      </c>
      <c r="K72" s="116">
        <f t="shared" si="25"/>
        <v>1013310.5</v>
      </c>
      <c r="L72" s="116">
        <f t="shared" si="26"/>
        <v>810648.4</v>
      </c>
      <c r="M72" s="116">
        <f t="shared" si="29"/>
        <v>291144.24963937665</v>
      </c>
      <c r="N72" s="127">
        <f t="shared" si="20"/>
        <v>0.84442250286862208</v>
      </c>
      <c r="O72" s="132">
        <f t="shared" si="27"/>
        <v>2320577.0691799042</v>
      </c>
      <c r="P72" s="44"/>
      <c r="Q72" s="19"/>
      <c r="R72" s="19"/>
      <c r="S72" s="19"/>
      <c r="T72" s="167">
        <f t="shared" si="21"/>
        <v>0</v>
      </c>
      <c r="U72" s="50">
        <f t="shared" si="22"/>
        <v>338238.80325675459</v>
      </c>
      <c r="V72" s="49">
        <f t="shared" si="23"/>
        <v>1.0667964607149449E-2</v>
      </c>
      <c r="W72" s="44">
        <f t="shared" ref="W72:W103" si="30">IF(V72&gt;0.000000001,V72*$T$104,0)</f>
        <v>16446.181409271514</v>
      </c>
      <c r="X72" s="33">
        <f>C72*Allocations!$B$9</f>
        <v>0</v>
      </c>
      <c r="Y72" s="47">
        <f t="shared" si="28"/>
        <v>-30648.372208106368</v>
      </c>
      <c r="Z72" s="36"/>
      <c r="AA72" s="39"/>
      <c r="AB72" s="69"/>
      <c r="AC72" s="64"/>
      <c r="AD72" s="63"/>
      <c r="AE72" s="64"/>
      <c r="AF72" s="63">
        <v>1013310.5</v>
      </c>
      <c r="AG72" s="64">
        <v>810648.4</v>
      </c>
      <c r="AH72" s="63"/>
      <c r="AI72" s="64"/>
      <c r="AJ72" s="63"/>
      <c r="AK72" s="64"/>
      <c r="AL72" s="63"/>
      <c r="AM72" s="64"/>
      <c r="AN72" s="60"/>
      <c r="AO72" s="39"/>
      <c r="AP72" s="63"/>
      <c r="AQ72" s="64"/>
      <c r="AR72" s="183"/>
      <c r="AS72" s="184"/>
      <c r="AT72" s="63"/>
      <c r="AU72" s="64"/>
      <c r="AV72" s="66"/>
      <c r="AW72" s="67"/>
    </row>
    <row r="73" spans="1:49">
      <c r="A73" s="23" t="s">
        <v>70</v>
      </c>
      <c r="B73" s="17">
        <v>69</v>
      </c>
      <c r="C73" s="87">
        <v>1.5825212978359492E-2</v>
      </c>
      <c r="D73" s="120">
        <v>433177.26513262751</v>
      </c>
      <c r="E73" s="172">
        <v>455641.84337573143</v>
      </c>
      <c r="F73" s="92">
        <f>C73*Allocations!$B$6</f>
        <v>538057.24126422277</v>
      </c>
      <c r="G73" s="97">
        <f t="shared" si="18"/>
        <v>1426876.3497725818</v>
      </c>
      <c r="H73" s="64">
        <f t="shared" si="19"/>
        <v>475625.44992419396</v>
      </c>
      <c r="I73" s="102">
        <v>866668.88104528107</v>
      </c>
      <c r="J73" s="103">
        <f t="shared" si="24"/>
        <v>1404726.1223095038</v>
      </c>
      <c r="K73" s="116">
        <f t="shared" si="25"/>
        <v>3130916.08</v>
      </c>
      <c r="L73" s="116">
        <f t="shared" si="26"/>
        <v>1141497.51</v>
      </c>
      <c r="M73" s="116">
        <f t="shared" si="29"/>
        <v>263228.61230950383</v>
      </c>
      <c r="N73" s="127">
        <f t="shared" si="20"/>
        <v>0.55343676910362494</v>
      </c>
      <c r="O73" s="132">
        <f t="shared" si="27"/>
        <v>3491572.0598948407</v>
      </c>
      <c r="P73" s="44"/>
      <c r="Q73" s="19"/>
      <c r="R73" s="19"/>
      <c r="S73" s="19"/>
      <c r="T73" s="167">
        <f t="shared" si="21"/>
        <v>0</v>
      </c>
      <c r="U73" s="50">
        <f t="shared" si="22"/>
        <v>538057.24126422277</v>
      </c>
      <c r="V73" s="49">
        <f t="shared" si="23"/>
        <v>1.697018659940689E-2</v>
      </c>
      <c r="W73" s="44">
        <f t="shared" si="30"/>
        <v>26161.951003848531</v>
      </c>
      <c r="X73" s="33">
        <f>C73*Allocations!$B$9</f>
        <v>0</v>
      </c>
      <c r="Y73" s="47">
        <f t="shared" si="28"/>
        <v>-248666.67795087042</v>
      </c>
      <c r="Z73" s="69">
        <v>1704044.2</v>
      </c>
      <c r="AA73" s="39">
        <v>0</v>
      </c>
      <c r="AB73" s="69"/>
      <c r="AC73" s="64"/>
      <c r="AD73" s="63"/>
      <c r="AE73" s="64"/>
      <c r="AF73" s="63">
        <v>369583.38</v>
      </c>
      <c r="AG73" s="64">
        <v>295666.71000000002</v>
      </c>
      <c r="AH73" s="63"/>
      <c r="AI73" s="64"/>
      <c r="AJ73" s="60"/>
      <c r="AK73" s="39"/>
      <c r="AL73" s="63"/>
      <c r="AM73" s="64"/>
      <c r="AN73" s="60"/>
      <c r="AO73" s="39"/>
      <c r="AP73" s="63"/>
      <c r="AQ73" s="64"/>
      <c r="AR73" s="183">
        <v>1057288.5</v>
      </c>
      <c r="AS73" s="184">
        <v>845830.8</v>
      </c>
      <c r="AT73" s="60"/>
      <c r="AU73" s="39"/>
      <c r="AV73" s="66"/>
      <c r="AW73" s="67"/>
    </row>
    <row r="74" spans="1:49">
      <c r="A74" s="20" t="s">
        <v>71</v>
      </c>
      <c r="B74" s="21">
        <v>70</v>
      </c>
      <c r="C74" s="88">
        <v>1.1074768264559004E-2</v>
      </c>
      <c r="D74" s="121">
        <v>335749.73119583563</v>
      </c>
      <c r="E74" s="173">
        <v>324622.96706218453</v>
      </c>
      <c r="F74" s="93">
        <f>C74*Allocations!$B$6</f>
        <v>376542.12099500612</v>
      </c>
      <c r="G74" s="98">
        <f t="shared" si="18"/>
        <v>1036914.8192530263</v>
      </c>
      <c r="H74" s="78">
        <f t="shared" si="19"/>
        <v>345638.27308434207</v>
      </c>
      <c r="I74" s="104">
        <v>-480071.48975086637</v>
      </c>
      <c r="J74" s="105">
        <f t="shared" si="24"/>
        <v>-103529.36875586025</v>
      </c>
      <c r="K74" s="117">
        <f t="shared" si="25"/>
        <v>198684</v>
      </c>
      <c r="L74" s="117">
        <f t="shared" si="26"/>
        <v>158947.20000000001</v>
      </c>
      <c r="M74" s="117">
        <f t="shared" si="29"/>
        <v>-262476.56875586027</v>
      </c>
      <c r="N74" s="128">
        <f t="shared" si="20"/>
        <v>-0.75939671383501894</v>
      </c>
      <c r="O74" s="133">
        <f t="shared" si="27"/>
        <v>1996776.1572141766</v>
      </c>
      <c r="P74" s="45"/>
      <c r="Q74" s="22"/>
      <c r="R74" s="22"/>
      <c r="S74" s="22"/>
      <c r="T74" s="168">
        <f t="shared" si="21"/>
        <v>0</v>
      </c>
      <c r="U74" s="51">
        <f t="shared" si="22"/>
        <v>376542.12099500612</v>
      </c>
      <c r="V74" s="52">
        <f t="shared" si="23"/>
        <v>1.1876041368401138E-2</v>
      </c>
      <c r="W74" s="45">
        <f t="shared" si="30"/>
        <v>18308.603183576535</v>
      </c>
      <c r="X74" s="34">
        <f>C74*Allocations!$B$9</f>
        <v>0</v>
      </c>
      <c r="Y74" s="61">
        <f t="shared" si="28"/>
        <v>-620710.08656728989</v>
      </c>
      <c r="Z74" s="149"/>
      <c r="AA74" s="150"/>
      <c r="AB74" s="149"/>
      <c r="AC74" s="150"/>
      <c r="AD74" s="77"/>
      <c r="AE74" s="78"/>
      <c r="AF74" s="154"/>
      <c r="AG74" s="155"/>
      <c r="AH74" s="77"/>
      <c r="AI74" s="78"/>
      <c r="AJ74" s="77"/>
      <c r="AK74" s="78"/>
      <c r="AL74" s="77"/>
      <c r="AM74" s="78"/>
      <c r="AN74" s="77"/>
      <c r="AO74" s="78"/>
      <c r="AP74" s="178">
        <v>198684</v>
      </c>
      <c r="AQ74" s="179">
        <v>158947.20000000001</v>
      </c>
      <c r="AR74" s="185"/>
      <c r="AS74" s="186"/>
      <c r="AT74" s="151"/>
      <c r="AU74" s="150"/>
      <c r="AV74" s="152"/>
      <c r="AW74" s="153"/>
    </row>
    <row r="75" spans="1:49">
      <c r="A75" s="23" t="s">
        <v>72</v>
      </c>
      <c r="B75" s="17">
        <v>71</v>
      </c>
      <c r="C75" s="87">
        <v>5.609384032870761E-3</v>
      </c>
      <c r="D75" s="120">
        <v>201737.28797264348</v>
      </c>
      <c r="E75" s="172">
        <v>198750.26271088404</v>
      </c>
      <c r="F75" s="92">
        <f>C75*Allocations!$B$6</f>
        <v>190719.05711760587</v>
      </c>
      <c r="G75" s="97">
        <f t="shared" si="18"/>
        <v>591206.6078011333</v>
      </c>
      <c r="H75" s="64">
        <f t="shared" si="19"/>
        <v>197068.86926704444</v>
      </c>
      <c r="I75" s="102">
        <v>442013.14429914427</v>
      </c>
      <c r="J75" s="103">
        <f t="shared" si="24"/>
        <v>632732.20141675021</v>
      </c>
      <c r="K75" s="116">
        <f t="shared" si="25"/>
        <v>557471.61</v>
      </c>
      <c r="L75" s="116">
        <f t="shared" si="26"/>
        <v>445977.29</v>
      </c>
      <c r="M75" s="116">
        <f t="shared" si="29"/>
        <v>186754.91141675023</v>
      </c>
      <c r="N75" s="127">
        <f t="shared" si="20"/>
        <v>0.94766318044724784</v>
      </c>
      <c r="O75" s="132">
        <f t="shared" si="27"/>
        <v>1331069.2541223855</v>
      </c>
      <c r="P75" s="44"/>
      <c r="Q75" s="19"/>
      <c r="R75" s="19"/>
      <c r="S75" s="19"/>
      <c r="T75" s="167">
        <f t="shared" si="21"/>
        <v>0</v>
      </c>
      <c r="U75" s="50">
        <f t="shared" si="22"/>
        <v>190719.05711760587</v>
      </c>
      <c r="V75" s="49">
        <f t="shared" si="23"/>
        <v>6.0152298661460667E-3</v>
      </c>
      <c r="W75" s="44">
        <f t="shared" si="30"/>
        <v>9273.3305030658812</v>
      </c>
      <c r="X75" s="33">
        <f>C75*Allocations!$B$9</f>
        <v>0</v>
      </c>
      <c r="Y75" s="47">
        <f t="shared" si="28"/>
        <v>5309.1848022101767</v>
      </c>
      <c r="Z75" s="36"/>
      <c r="AA75" s="39"/>
      <c r="AB75" s="36"/>
      <c r="AC75" s="39"/>
      <c r="AD75" s="63"/>
      <c r="AE75" s="64"/>
      <c r="AF75" s="140"/>
      <c r="AG75" s="138"/>
      <c r="AH75" s="63">
        <v>557471.61</v>
      </c>
      <c r="AI75" s="64">
        <v>445977.29</v>
      </c>
      <c r="AJ75" s="63"/>
      <c r="AK75" s="64"/>
      <c r="AL75" s="63"/>
      <c r="AM75" s="64"/>
      <c r="AN75" s="60"/>
      <c r="AO75" s="39"/>
      <c r="AP75" s="63"/>
      <c r="AQ75" s="64"/>
      <c r="AR75" s="183"/>
      <c r="AS75" s="184"/>
      <c r="AT75" s="60"/>
      <c r="AU75" s="39"/>
      <c r="AV75" s="142"/>
      <c r="AW75" s="145"/>
    </row>
    <row r="76" spans="1:49">
      <c r="A76" s="23" t="s">
        <v>73</v>
      </c>
      <c r="B76" s="17">
        <v>72</v>
      </c>
      <c r="C76" s="87">
        <v>3.0845749433189491E-3</v>
      </c>
      <c r="D76" s="120">
        <v>101316.25140353726</v>
      </c>
      <c r="E76" s="172">
        <v>101357.02309872177</v>
      </c>
      <c r="F76" s="92">
        <f>C76*Allocations!$B$6</f>
        <v>104875.54807284426</v>
      </c>
      <c r="G76" s="97">
        <f t="shared" si="18"/>
        <v>307548.82257510332</v>
      </c>
      <c r="H76" s="64">
        <f t="shared" si="19"/>
        <v>102516.2741917011</v>
      </c>
      <c r="I76" s="102">
        <v>409621.13669636921</v>
      </c>
      <c r="J76" s="103">
        <f t="shared" si="24"/>
        <v>514496.68476921349</v>
      </c>
      <c r="K76" s="116">
        <f t="shared" si="25"/>
        <v>177350</v>
      </c>
      <c r="L76" s="116">
        <f t="shared" si="26"/>
        <v>141880</v>
      </c>
      <c r="M76" s="116">
        <f t="shared" si="29"/>
        <v>372616.68476921349</v>
      </c>
      <c r="N76" s="127">
        <f t="shared" si="20"/>
        <v>3.6347076374667697</v>
      </c>
      <c r="O76" s="132">
        <f t="shared" si="27"/>
        <v>1001869.9732062791</v>
      </c>
      <c r="P76" s="44"/>
      <c r="Q76" s="19"/>
      <c r="R76" s="19"/>
      <c r="S76" s="19"/>
      <c r="T76" s="167">
        <v>0</v>
      </c>
      <c r="U76" s="50">
        <f t="shared" si="22"/>
        <v>104875.54807284426</v>
      </c>
      <c r="V76" s="49">
        <f t="shared" si="23"/>
        <v>3.3077477339204745E-3</v>
      </c>
      <c r="W76" s="44">
        <f t="shared" si="30"/>
        <v>5099.3625580371017</v>
      </c>
      <c r="X76" s="33">
        <f>C76*Allocations!$B$9</f>
        <v>0</v>
      </c>
      <c r="Y76" s="47">
        <f t="shared" si="28"/>
        <v>272840.49925440631</v>
      </c>
      <c r="Z76" s="36"/>
      <c r="AA76" s="39"/>
      <c r="AB76" s="36"/>
      <c r="AC76" s="39"/>
      <c r="AD76" s="63"/>
      <c r="AE76" s="64"/>
      <c r="AF76" s="140"/>
      <c r="AG76" s="138"/>
      <c r="AH76" s="63"/>
      <c r="AI76" s="64"/>
      <c r="AJ76" s="60"/>
      <c r="AK76" s="39"/>
      <c r="AL76" s="63">
        <v>177350</v>
      </c>
      <c r="AM76" s="64">
        <v>141880</v>
      </c>
      <c r="AN76" s="60"/>
      <c r="AO76" s="39"/>
      <c r="AP76" s="63"/>
      <c r="AQ76" s="64"/>
      <c r="AR76" s="183"/>
      <c r="AS76" s="184"/>
      <c r="AT76" s="60"/>
      <c r="AU76" s="39"/>
      <c r="AV76" s="142"/>
      <c r="AW76" s="145"/>
    </row>
    <row r="77" spans="1:49">
      <c r="A77" s="23" t="s">
        <v>74</v>
      </c>
      <c r="B77" s="17">
        <v>73</v>
      </c>
      <c r="C77" s="87">
        <v>1.4364762098289458E-2</v>
      </c>
      <c r="D77" s="120">
        <v>466878.32560124196</v>
      </c>
      <c r="E77" s="172">
        <v>463143.17596244335</v>
      </c>
      <c r="F77" s="92">
        <f>C77*Allocations!$B$6</f>
        <v>488401.91134184157</v>
      </c>
      <c r="G77" s="97">
        <f t="shared" si="18"/>
        <v>1418423.4129055268</v>
      </c>
      <c r="H77" s="64">
        <f t="shared" si="19"/>
        <v>472807.80430184229</v>
      </c>
      <c r="I77" s="102">
        <v>489621.08483443654</v>
      </c>
      <c r="J77" s="103">
        <f t="shared" si="24"/>
        <v>978022.9961762781</v>
      </c>
      <c r="K77" s="116">
        <f t="shared" si="25"/>
        <v>2439353.2600000002</v>
      </c>
      <c r="L77" s="116">
        <f t="shared" si="26"/>
        <v>951482.61</v>
      </c>
      <c r="M77" s="116">
        <f t="shared" si="29"/>
        <v>26540.386176278116</v>
      </c>
      <c r="N77" s="127">
        <f t="shared" si="20"/>
        <v>5.6133561956466002E-2</v>
      </c>
      <c r="O77" s="132">
        <f t="shared" si="27"/>
        <v>2956951.8542273277</v>
      </c>
      <c r="P77" s="43"/>
      <c r="Q77" s="90"/>
      <c r="R77" s="19"/>
      <c r="S77" s="19"/>
      <c r="T77" s="167">
        <f t="shared" si="21"/>
        <v>0</v>
      </c>
      <c r="U77" s="50">
        <f t="shared" si="22"/>
        <v>488401.91134184157</v>
      </c>
      <c r="V77" s="49">
        <f t="shared" si="23"/>
        <v>1.5404070302081347E-2</v>
      </c>
      <c r="W77" s="44">
        <f t="shared" si="30"/>
        <v>23747.560472727822</v>
      </c>
      <c r="X77" s="33">
        <f>C77*Allocations!$B$9</f>
        <v>0</v>
      </c>
      <c r="Y77" s="47">
        <f t="shared" si="28"/>
        <v>-438113.96469283564</v>
      </c>
      <c r="Z77" s="69">
        <v>469846.7</v>
      </c>
      <c r="AA77" s="64">
        <v>375877.36</v>
      </c>
      <c r="AB77" s="36"/>
      <c r="AC77" s="39"/>
      <c r="AD77" s="63"/>
      <c r="AE77" s="64"/>
      <c r="AF77" s="140"/>
      <c r="AG77" s="138"/>
      <c r="AH77" s="63"/>
      <c r="AI77" s="64"/>
      <c r="AJ77" s="60"/>
      <c r="AK77" s="39"/>
      <c r="AL77" s="63"/>
      <c r="AM77" s="64"/>
      <c r="AN77" s="63"/>
      <c r="AO77" s="64"/>
      <c r="AP77" s="63"/>
      <c r="AQ77" s="64"/>
      <c r="AR77" s="183"/>
      <c r="AS77" s="184"/>
      <c r="AT77" s="60">
        <v>1969506.56</v>
      </c>
      <c r="AU77" s="39">
        <v>575605.25</v>
      </c>
      <c r="AV77" s="66"/>
      <c r="AW77" s="143"/>
    </row>
    <row r="78" spans="1:49">
      <c r="A78" s="23" t="s">
        <v>75</v>
      </c>
      <c r="B78" s="17">
        <v>74</v>
      </c>
      <c r="C78" s="87">
        <v>5.5637705137096564E-3</v>
      </c>
      <c r="D78" s="120">
        <v>180075.48937245691</v>
      </c>
      <c r="E78" s="172">
        <v>188397.23698856978</v>
      </c>
      <c r="F78" s="92">
        <f>C78*Allocations!$B$6</f>
        <v>189168.19746612833</v>
      </c>
      <c r="G78" s="97">
        <f t="shared" si="18"/>
        <v>557640.92382715503</v>
      </c>
      <c r="H78" s="64">
        <f t="shared" si="19"/>
        <v>185880.307942385</v>
      </c>
      <c r="I78" s="102">
        <v>-6581.2585109108477</v>
      </c>
      <c r="J78" s="103">
        <f t="shared" si="24"/>
        <v>182586.93895521748</v>
      </c>
      <c r="K78" s="116">
        <f t="shared" si="25"/>
        <v>0</v>
      </c>
      <c r="L78" s="116">
        <f t="shared" si="26"/>
        <v>0</v>
      </c>
      <c r="M78" s="116">
        <f t="shared" si="29"/>
        <v>182586.93895521748</v>
      </c>
      <c r="N78" s="127">
        <f t="shared" si="20"/>
        <v>0.98228231369087082</v>
      </c>
      <c r="O78" s="132">
        <f t="shared" si="27"/>
        <v>1317596.1237519877</v>
      </c>
      <c r="P78" s="43"/>
      <c r="Q78" s="90"/>
      <c r="R78" s="19"/>
      <c r="S78" s="19"/>
      <c r="T78" s="167">
        <f t="shared" si="21"/>
        <v>0</v>
      </c>
      <c r="U78" s="50">
        <f t="shared" si="22"/>
        <v>189168.19746612833</v>
      </c>
      <c r="V78" s="49">
        <f t="shared" si="23"/>
        <v>5.9663161527775278E-3</v>
      </c>
      <c r="W78" s="44">
        <f t="shared" si="30"/>
        <v>9197.9230722124848</v>
      </c>
      <c r="X78" s="33">
        <f>C78*Allocations!$B$9</f>
        <v>0</v>
      </c>
      <c r="Y78" s="47">
        <f t="shared" si="28"/>
        <v>2616.6645613016371</v>
      </c>
      <c r="Z78" s="69"/>
      <c r="AA78" s="64"/>
      <c r="AB78" s="36"/>
      <c r="AC78" s="39"/>
      <c r="AD78" s="63"/>
      <c r="AE78" s="64"/>
      <c r="AF78" s="140"/>
      <c r="AG78" s="138"/>
      <c r="AH78" s="63"/>
      <c r="AI78" s="64"/>
      <c r="AJ78" s="60"/>
      <c r="AK78" s="39"/>
      <c r="AL78" s="63"/>
      <c r="AM78" s="64"/>
      <c r="AN78" s="60"/>
      <c r="AO78" s="39"/>
      <c r="AP78" s="63"/>
      <c r="AQ78" s="64"/>
      <c r="AR78" s="183"/>
      <c r="AS78" s="184"/>
      <c r="AT78" s="60"/>
      <c r="AU78" s="39"/>
      <c r="AV78" s="142"/>
      <c r="AW78" s="145"/>
    </row>
    <row r="79" spans="1:49">
      <c r="A79" s="20" t="s">
        <v>76</v>
      </c>
      <c r="B79" s="21">
        <v>75</v>
      </c>
      <c r="C79" s="88">
        <v>1.6035736688590398E-2</v>
      </c>
      <c r="D79" s="121">
        <v>543304.51725040027</v>
      </c>
      <c r="E79" s="173">
        <v>537638.58841120801</v>
      </c>
      <c r="F79" s="93">
        <f>C79*Allocations!$B$6</f>
        <v>545215.04741207359</v>
      </c>
      <c r="G79" s="98">
        <f t="shared" si="18"/>
        <v>1626158.153073682</v>
      </c>
      <c r="H79" s="78">
        <f t="shared" si="19"/>
        <v>542052.71769122733</v>
      </c>
      <c r="I79" s="104">
        <v>480804.64474823268</v>
      </c>
      <c r="J79" s="105">
        <f t="shared" si="24"/>
        <v>1026019.6921603063</v>
      </c>
      <c r="K79" s="117">
        <f t="shared" si="25"/>
        <v>1055998.3799999999</v>
      </c>
      <c r="L79" s="117">
        <f t="shared" si="26"/>
        <v>844798.7</v>
      </c>
      <c r="M79" s="117">
        <f t="shared" si="29"/>
        <v>181220.99216030631</v>
      </c>
      <c r="N79" s="128">
        <f t="shared" si="20"/>
        <v>0.33432355607805714</v>
      </c>
      <c r="O79" s="133">
        <f t="shared" si="27"/>
        <v>3452511.2766327476</v>
      </c>
      <c r="P79" s="45"/>
      <c r="Q79" s="22"/>
      <c r="R79" s="22"/>
      <c r="S79" s="22"/>
      <c r="T79" s="168">
        <f t="shared" si="21"/>
        <v>0</v>
      </c>
      <c r="U79" s="51">
        <f t="shared" si="22"/>
        <v>545215.04741207359</v>
      </c>
      <c r="V79" s="52">
        <f t="shared" si="23"/>
        <v>1.7195941958977938E-2</v>
      </c>
      <c r="W79" s="45">
        <f t="shared" si="30"/>
        <v>26509.98492918913</v>
      </c>
      <c r="X79" s="34">
        <f>C79*Allocations!$B$9</f>
        <v>0</v>
      </c>
      <c r="Y79" s="61">
        <f t="shared" si="28"/>
        <v>-337484.07032257813</v>
      </c>
      <c r="Z79" s="149"/>
      <c r="AA79" s="150"/>
      <c r="AB79" s="149"/>
      <c r="AC79" s="150"/>
      <c r="AD79" s="77"/>
      <c r="AE79" s="78"/>
      <c r="AF79" s="154"/>
      <c r="AG79" s="155"/>
      <c r="AH79" s="77"/>
      <c r="AI79" s="162"/>
      <c r="AJ79" s="77">
        <v>448764.9</v>
      </c>
      <c r="AK79" s="78">
        <v>359011.92</v>
      </c>
      <c r="AL79" s="77">
        <v>607233.48</v>
      </c>
      <c r="AM79" s="78">
        <v>485786.78</v>
      </c>
      <c r="AN79" s="151"/>
      <c r="AO79" s="150"/>
      <c r="AP79" s="77"/>
      <c r="AQ79" s="78"/>
      <c r="AR79" s="185"/>
      <c r="AS79" s="186"/>
      <c r="AT79" s="151"/>
      <c r="AU79" s="150"/>
      <c r="AV79" s="152"/>
      <c r="AW79" s="153"/>
    </row>
    <row r="80" spans="1:49">
      <c r="A80" s="23" t="s">
        <v>77</v>
      </c>
      <c r="B80" s="17">
        <v>76</v>
      </c>
      <c r="C80" s="87">
        <v>6.2068633529366391E-3</v>
      </c>
      <c r="D80" s="120">
        <v>228366.98301691929</v>
      </c>
      <c r="E80" s="172">
        <v>240918.98936192482</v>
      </c>
      <c r="F80" s="92">
        <f>C80*Allocations!$B$6</f>
        <v>211033.35399984574</v>
      </c>
      <c r="G80" s="97">
        <f t="shared" si="18"/>
        <v>680319.32637868985</v>
      </c>
      <c r="H80" s="64">
        <f t="shared" si="19"/>
        <v>226773.10879289662</v>
      </c>
      <c r="I80" s="102">
        <v>173633.23216490814</v>
      </c>
      <c r="J80" s="103">
        <f t="shared" si="24"/>
        <v>384666.58616475388</v>
      </c>
      <c r="K80" s="116">
        <f t="shared" si="25"/>
        <v>0</v>
      </c>
      <c r="L80" s="116">
        <f t="shared" si="26"/>
        <v>0</v>
      </c>
      <c r="M80" s="116">
        <f t="shared" si="29"/>
        <v>384666.58616475388</v>
      </c>
      <c r="N80" s="127">
        <f t="shared" si="20"/>
        <v>1.6962619078263617</v>
      </c>
      <c r="O80" s="132">
        <f t="shared" si="27"/>
        <v>1650866.7101638285</v>
      </c>
      <c r="P80" s="44"/>
      <c r="Q80" s="19"/>
      <c r="R80" s="19"/>
      <c r="S80" s="19"/>
      <c r="T80" s="167">
        <f t="shared" si="21"/>
        <v>0</v>
      </c>
      <c r="U80" s="50">
        <f t="shared" si="22"/>
        <v>211033.35399984574</v>
      </c>
      <c r="V80" s="49">
        <f t="shared" si="23"/>
        <v>6.6559375498069411E-3</v>
      </c>
      <c r="W80" s="44">
        <f t="shared" si="30"/>
        <v>10261.072324850616</v>
      </c>
      <c r="X80" s="33">
        <f>C80*Allocations!$B$9</f>
        <v>0</v>
      </c>
      <c r="Y80" s="47">
        <f t="shared" si="28"/>
        <v>183894.30448975877</v>
      </c>
      <c r="Z80" s="36"/>
      <c r="AA80" s="39"/>
      <c r="AB80" s="36"/>
      <c r="AC80" s="39"/>
      <c r="AD80" s="63"/>
      <c r="AE80" s="64"/>
      <c r="AF80" s="140"/>
      <c r="AG80" s="138"/>
      <c r="AH80" s="163"/>
      <c r="AI80" s="164"/>
      <c r="AJ80" s="60"/>
      <c r="AK80" s="39"/>
      <c r="AL80" s="63"/>
      <c r="AM80" s="64"/>
      <c r="AN80" s="60"/>
      <c r="AO80" s="39"/>
      <c r="AP80" s="63"/>
      <c r="AQ80" s="64"/>
      <c r="AR80" s="183"/>
      <c r="AS80" s="184"/>
      <c r="AT80" s="60"/>
      <c r="AU80" s="39"/>
      <c r="AV80" s="142"/>
      <c r="AW80" s="145"/>
    </row>
    <row r="81" spans="1:50">
      <c r="A81" s="23" t="s">
        <v>78</v>
      </c>
      <c r="B81" s="17">
        <v>77</v>
      </c>
      <c r="C81" s="87">
        <v>9.6596814161940842E-3</v>
      </c>
      <c r="D81" s="120">
        <v>313749.90198879823</v>
      </c>
      <c r="E81" s="172">
        <v>314085.92433113337</v>
      </c>
      <c r="F81" s="92">
        <f>C81*Allocations!$B$6</f>
        <v>328429.16815059888</v>
      </c>
      <c r="G81" s="97">
        <f t="shared" si="18"/>
        <v>956264.99447053042</v>
      </c>
      <c r="H81" s="64">
        <f t="shared" si="19"/>
        <v>318754.99815684347</v>
      </c>
      <c r="I81" s="102">
        <v>9960.9311673794291</v>
      </c>
      <c r="J81" s="103">
        <f t="shared" si="24"/>
        <v>338390.09931797831</v>
      </c>
      <c r="K81" s="116">
        <f t="shared" si="25"/>
        <v>605006.19999999995</v>
      </c>
      <c r="L81" s="116">
        <f t="shared" si="26"/>
        <v>484004.96</v>
      </c>
      <c r="M81" s="116">
        <f t="shared" si="29"/>
        <v>-145614.86068202171</v>
      </c>
      <c r="N81" s="127">
        <f t="shared" si="20"/>
        <v>-0.45682377225147663</v>
      </c>
      <c r="O81" s="132">
        <f t="shared" si="27"/>
        <v>1824960.1482215715</v>
      </c>
      <c r="P81" s="44"/>
      <c r="Q81" s="19"/>
      <c r="R81" s="19"/>
      <c r="S81" s="19"/>
      <c r="T81" s="167">
        <f t="shared" si="21"/>
        <v>0</v>
      </c>
      <c r="U81" s="50">
        <f t="shared" si="22"/>
        <v>328429.16815059888</v>
      </c>
      <c r="V81" s="49">
        <f t="shared" si="23"/>
        <v>1.0358571246263881E-2</v>
      </c>
      <c r="W81" s="44">
        <f t="shared" si="30"/>
        <v>15969.207635236102</v>
      </c>
      <c r="X81" s="33">
        <f>C81*Allocations!$B$9</f>
        <v>0</v>
      </c>
      <c r="Y81" s="47">
        <f t="shared" si="28"/>
        <v>-458074.8211973845</v>
      </c>
      <c r="Z81" s="36"/>
      <c r="AA81" s="39"/>
      <c r="AB81" s="36"/>
      <c r="AC81" s="39"/>
      <c r="AD81" s="63">
        <v>605006.19999999995</v>
      </c>
      <c r="AE81" s="64">
        <v>484004.96</v>
      </c>
      <c r="AF81" s="140"/>
      <c r="AG81" s="138"/>
      <c r="AH81" s="63"/>
      <c r="AI81" s="64"/>
      <c r="AJ81" s="60"/>
      <c r="AK81" s="39"/>
      <c r="AL81" s="63"/>
      <c r="AM81" s="64"/>
      <c r="AN81" s="63"/>
      <c r="AO81" s="64"/>
      <c r="AP81" s="63"/>
      <c r="AQ81" s="64"/>
      <c r="AR81" s="183"/>
      <c r="AS81" s="184"/>
      <c r="AT81" s="60"/>
      <c r="AU81" s="39"/>
      <c r="AV81" s="142"/>
      <c r="AW81" s="145"/>
    </row>
    <row r="82" spans="1:50">
      <c r="A82" s="23" t="s">
        <v>79</v>
      </c>
      <c r="B82" s="17">
        <v>78</v>
      </c>
      <c r="C82" s="87">
        <v>1.769822508144514E-2</v>
      </c>
      <c r="D82" s="120">
        <v>582816.30459254386</v>
      </c>
      <c r="E82" s="172">
        <v>609023.11870036821</v>
      </c>
      <c r="F82" s="92">
        <f>C82*Allocations!$B$6</f>
        <v>601739.65276913473</v>
      </c>
      <c r="G82" s="97">
        <f t="shared" si="18"/>
        <v>1793579.0760620469</v>
      </c>
      <c r="H82" s="64">
        <f t="shared" si="19"/>
        <v>597859.69202068227</v>
      </c>
      <c r="I82" s="102">
        <v>966831.08359368611</v>
      </c>
      <c r="J82" s="103">
        <f t="shared" si="24"/>
        <v>1568570.736362821</v>
      </c>
      <c r="K82" s="116">
        <f t="shared" si="25"/>
        <v>2799211.6</v>
      </c>
      <c r="L82" s="116">
        <f t="shared" si="26"/>
        <v>2239369.2800000003</v>
      </c>
      <c r="M82" s="116">
        <f t="shared" si="29"/>
        <v>-670798.5436371793</v>
      </c>
      <c r="N82" s="127">
        <f t="shared" si="20"/>
        <v>-1.1219999484661258</v>
      </c>
      <c r="O82" s="132">
        <f t="shared" si="27"/>
        <v>2939639.3729776288</v>
      </c>
      <c r="P82" s="44"/>
      <c r="Q82" s="19"/>
      <c r="R82" s="19"/>
      <c r="S82" s="19"/>
      <c r="T82" s="167">
        <f t="shared" si="21"/>
        <v>0</v>
      </c>
      <c r="U82" s="50">
        <f t="shared" si="22"/>
        <v>601739.65276913473</v>
      </c>
      <c r="V82" s="49">
        <f t="shared" si="23"/>
        <v>1.8978713431606654E-2</v>
      </c>
      <c r="W82" s="44">
        <f t="shared" si="30"/>
        <v>29258.380160129105</v>
      </c>
      <c r="X82" s="33">
        <f>C82*Allocations!$B$9</f>
        <v>0</v>
      </c>
      <c r="Y82" s="47">
        <f t="shared" si="28"/>
        <v>-1243279.816246185</v>
      </c>
      <c r="Z82" s="36"/>
      <c r="AA82" s="39"/>
      <c r="AB82" s="36"/>
      <c r="AC82" s="39"/>
      <c r="AD82" s="63"/>
      <c r="AE82" s="64"/>
      <c r="AF82" s="140"/>
      <c r="AG82" s="138"/>
      <c r="AH82" s="63">
        <v>1989499.5</v>
      </c>
      <c r="AI82" s="64">
        <v>1591599.6</v>
      </c>
      <c r="AJ82" s="60"/>
      <c r="AK82" s="39"/>
      <c r="AL82" s="63"/>
      <c r="AM82" s="64"/>
      <c r="AN82" s="177">
        <v>809712.1</v>
      </c>
      <c r="AO82" s="144">
        <v>647769.68000000005</v>
      </c>
      <c r="AP82" s="63"/>
      <c r="AQ82" s="64"/>
      <c r="AR82" s="183"/>
      <c r="AS82" s="184"/>
      <c r="AT82" s="63"/>
      <c r="AU82" s="64"/>
      <c r="AV82" s="142"/>
      <c r="AW82" s="145"/>
    </row>
    <row r="83" spans="1:50">
      <c r="A83" s="23" t="s">
        <v>80</v>
      </c>
      <c r="B83" s="17">
        <v>79</v>
      </c>
      <c r="C83" s="87">
        <v>1.1708462239502573E-2</v>
      </c>
      <c r="D83" s="120">
        <v>394512.88152470865</v>
      </c>
      <c r="E83" s="172">
        <v>393805.6633074733</v>
      </c>
      <c r="F83" s="92">
        <f>C83*Allocations!$B$6</f>
        <v>398087.71614308748</v>
      </c>
      <c r="G83" s="97">
        <f t="shared" si="18"/>
        <v>1186406.2609752694</v>
      </c>
      <c r="H83" s="64">
        <f t="shared" si="19"/>
        <v>395468.75365842314</v>
      </c>
      <c r="I83" s="102">
        <v>963641.78582067415</v>
      </c>
      <c r="J83" s="103">
        <f t="shared" si="24"/>
        <v>1361729.5019637616</v>
      </c>
      <c r="K83" s="116">
        <f t="shared" si="25"/>
        <v>356433.9</v>
      </c>
      <c r="L83" s="116">
        <f t="shared" si="26"/>
        <v>285147.12</v>
      </c>
      <c r="M83" s="116">
        <f t="shared" si="29"/>
        <v>1076582.3819637615</v>
      </c>
      <c r="N83" s="127">
        <f t="shared" si="20"/>
        <v>2.72229442150475</v>
      </c>
      <c r="O83" s="132">
        <f t="shared" si="27"/>
        <v>3465108.6788222864</v>
      </c>
      <c r="P83" s="44"/>
      <c r="Q83" s="19"/>
      <c r="R83" s="19"/>
      <c r="S83" s="19"/>
      <c r="T83" s="167">
        <f t="shared" si="21"/>
        <v>0</v>
      </c>
      <c r="U83" s="50">
        <f t="shared" si="22"/>
        <v>398087.71614308748</v>
      </c>
      <c r="V83" s="49">
        <f t="shared" si="23"/>
        <v>1.2555583881757381E-2</v>
      </c>
      <c r="W83" s="44">
        <f t="shared" si="30"/>
        <v>19356.214406665826</v>
      </c>
      <c r="X83" s="33">
        <f>C83*Allocations!$B$9</f>
        <v>0</v>
      </c>
      <c r="Y83" s="47">
        <f t="shared" si="28"/>
        <v>697850.88022734004</v>
      </c>
      <c r="Z83" s="36"/>
      <c r="AA83" s="39"/>
      <c r="AB83" s="69"/>
      <c r="AC83" s="64"/>
      <c r="AD83" s="63"/>
      <c r="AE83" s="64"/>
      <c r="AF83" s="140"/>
      <c r="AG83" s="138"/>
      <c r="AH83" s="63"/>
      <c r="AI83" s="64"/>
      <c r="AJ83" s="63">
        <v>356433.9</v>
      </c>
      <c r="AK83" s="64">
        <v>285147.12</v>
      </c>
      <c r="AL83" s="63"/>
      <c r="AM83" s="64"/>
      <c r="AN83" s="63"/>
      <c r="AO83" s="64"/>
      <c r="AP83" s="63"/>
      <c r="AQ83" s="64"/>
      <c r="AR83" s="183"/>
      <c r="AS83" s="184"/>
      <c r="AT83" s="60"/>
      <c r="AU83" s="39"/>
      <c r="AV83" s="66"/>
      <c r="AW83" s="67"/>
      <c r="AX83" s="86"/>
    </row>
    <row r="84" spans="1:50">
      <c r="A84" s="20" t="s">
        <v>81</v>
      </c>
      <c r="B84" s="21">
        <v>80</v>
      </c>
      <c r="C84" s="88">
        <v>1.1272565321228929E-2</v>
      </c>
      <c r="D84" s="121">
        <v>339937.09117818769</v>
      </c>
      <c r="E84" s="173">
        <v>382066.73317609139</v>
      </c>
      <c r="F84" s="93">
        <f>C84*Allocations!$B$6</f>
        <v>383267.22092178359</v>
      </c>
      <c r="G84" s="98">
        <f t="shared" si="18"/>
        <v>1105271.0452760626</v>
      </c>
      <c r="H84" s="78">
        <f t="shared" si="19"/>
        <v>368423.68175868754</v>
      </c>
      <c r="I84" s="104">
        <v>937313.3530353047</v>
      </c>
      <c r="J84" s="105">
        <f t="shared" si="24"/>
        <v>1320580.5739570884</v>
      </c>
      <c r="K84" s="117">
        <f t="shared" si="25"/>
        <v>589244.6</v>
      </c>
      <c r="L84" s="117">
        <f t="shared" si="26"/>
        <v>471395.68</v>
      </c>
      <c r="M84" s="117">
        <f t="shared" si="29"/>
        <v>849184.89395708847</v>
      </c>
      <c r="N84" s="128">
        <f t="shared" si="20"/>
        <v>2.3049139781228636</v>
      </c>
      <c r="O84" s="133">
        <f t="shared" si="27"/>
        <v>3148788.21948779</v>
      </c>
      <c r="P84" s="45"/>
      <c r="Q84" s="22"/>
      <c r="R84" s="22"/>
      <c r="S84" s="22"/>
      <c r="T84" s="168">
        <f t="shared" si="21"/>
        <v>0</v>
      </c>
      <c r="U84" s="51">
        <f t="shared" si="22"/>
        <v>383267.22092178359</v>
      </c>
      <c r="V84" s="52">
        <f t="shared" si="23"/>
        <v>1.2088149285374654E-2</v>
      </c>
      <c r="W84" s="45">
        <f t="shared" si="30"/>
        <v>18635.597639346601</v>
      </c>
      <c r="X84" s="34">
        <f>C84*Allocations!$B$9</f>
        <v>0</v>
      </c>
      <c r="Y84" s="61">
        <f t="shared" si="28"/>
        <v>484553.27067465131</v>
      </c>
      <c r="Z84" s="149"/>
      <c r="AA84" s="150"/>
      <c r="AB84" s="149"/>
      <c r="AC84" s="150"/>
      <c r="AD84" s="77"/>
      <c r="AE84" s="78"/>
      <c r="AF84" s="154"/>
      <c r="AG84" s="155"/>
      <c r="AH84" s="77"/>
      <c r="AI84" s="78"/>
      <c r="AJ84" s="151"/>
      <c r="AK84" s="150"/>
      <c r="AL84" s="77"/>
      <c r="AM84" s="78"/>
      <c r="AN84" s="151"/>
      <c r="AO84" s="150"/>
      <c r="AP84" s="77"/>
      <c r="AQ84" s="78"/>
      <c r="AR84" s="185"/>
      <c r="AS84" s="186"/>
      <c r="AT84" s="151">
        <v>589244.6</v>
      </c>
      <c r="AU84" s="150">
        <v>471395.68</v>
      </c>
      <c r="AV84" s="152"/>
      <c r="AW84" s="153"/>
    </row>
    <row r="85" spans="1:50">
      <c r="A85" s="23" t="s">
        <v>82</v>
      </c>
      <c r="B85" s="17">
        <v>81</v>
      </c>
      <c r="C85" s="87">
        <v>8.4019330815083074E-3</v>
      </c>
      <c r="D85" s="120">
        <v>266053.15654320479</v>
      </c>
      <c r="E85" s="172">
        <v>288547.7851058176</v>
      </c>
      <c r="F85" s="92">
        <f>C85*Allocations!$B$6</f>
        <v>285665.72477128246</v>
      </c>
      <c r="G85" s="97">
        <f t="shared" si="18"/>
        <v>840266.66642030491</v>
      </c>
      <c r="H85" s="64">
        <f t="shared" si="19"/>
        <v>280088.88880676829</v>
      </c>
      <c r="I85" s="102">
        <v>818153.2701027008</v>
      </c>
      <c r="J85" s="103">
        <f t="shared" si="24"/>
        <v>1103818.9948739833</v>
      </c>
      <c r="K85" s="116">
        <f t="shared" si="25"/>
        <v>249792.3</v>
      </c>
      <c r="L85" s="116">
        <f t="shared" si="26"/>
        <v>199833.84</v>
      </c>
      <c r="M85" s="116">
        <f t="shared" si="29"/>
        <v>903985.15487398335</v>
      </c>
      <c r="N85" s="127">
        <f t="shared" si="20"/>
        <v>3.2274938100012869</v>
      </c>
      <c r="O85" s="132">
        <f t="shared" si="27"/>
        <v>2617979.5035016784</v>
      </c>
      <c r="P85" s="44"/>
      <c r="Q85" s="19"/>
      <c r="R85" s="19"/>
      <c r="S85" s="19"/>
      <c r="T85" s="167">
        <f t="shared" si="21"/>
        <v>63718.488453678438</v>
      </c>
      <c r="U85" s="50">
        <f t="shared" si="22"/>
        <v>0</v>
      </c>
      <c r="V85" s="49">
        <f t="shared" si="23"/>
        <v>0</v>
      </c>
      <c r="W85" s="44">
        <f t="shared" si="30"/>
        <v>0</v>
      </c>
      <c r="X85" s="33">
        <f>C85*Allocations!$B$9</f>
        <v>0</v>
      </c>
      <c r="Y85" s="47">
        <f t="shared" si="28"/>
        <v>554600.9416490224</v>
      </c>
      <c r="Z85" s="36"/>
      <c r="AA85" s="39"/>
      <c r="AB85" s="36"/>
      <c r="AC85" s="39"/>
      <c r="AD85" s="63"/>
      <c r="AE85" s="64"/>
      <c r="AF85" s="140"/>
      <c r="AG85" s="138"/>
      <c r="AH85" s="63"/>
      <c r="AI85" s="165"/>
      <c r="AJ85" s="63">
        <v>249792.3</v>
      </c>
      <c r="AK85" s="64">
        <v>199833.84</v>
      </c>
      <c r="AL85" s="63"/>
      <c r="AM85" s="64"/>
      <c r="AN85" s="60"/>
      <c r="AO85" s="39"/>
      <c r="AP85" s="63"/>
      <c r="AQ85" s="64"/>
      <c r="AR85" s="183"/>
      <c r="AS85" s="184"/>
      <c r="AT85" s="60"/>
      <c r="AU85" s="39"/>
      <c r="AV85" s="142"/>
      <c r="AW85" s="145"/>
    </row>
    <row r="86" spans="1:50">
      <c r="A86" s="23" t="s">
        <v>83</v>
      </c>
      <c r="B86" s="17">
        <v>82</v>
      </c>
      <c r="C86" s="87">
        <v>5.4104384413489947E-3</v>
      </c>
      <c r="D86" s="120">
        <v>190404.21283394852</v>
      </c>
      <c r="E86" s="172">
        <v>187863.61439464494</v>
      </c>
      <c r="F86" s="92">
        <f>C86*Allocations!$B$6</f>
        <v>183954.90700586583</v>
      </c>
      <c r="G86" s="97">
        <f t="shared" si="18"/>
        <v>562222.73423445923</v>
      </c>
      <c r="H86" s="64">
        <f t="shared" si="19"/>
        <v>187407.57807815308</v>
      </c>
      <c r="I86" s="102">
        <v>-259737.73629792637</v>
      </c>
      <c r="J86" s="103">
        <f t="shared" si="24"/>
        <v>-75782.829292060545</v>
      </c>
      <c r="K86" s="116">
        <f t="shared" si="25"/>
        <v>496825.3</v>
      </c>
      <c r="L86" s="116">
        <f t="shared" si="26"/>
        <v>397460.24</v>
      </c>
      <c r="M86" s="116">
        <f t="shared" si="29"/>
        <v>-473243.06929206057</v>
      </c>
      <c r="N86" s="127">
        <f t="shared" si="20"/>
        <v>-2.5252077538439122</v>
      </c>
      <c r="O86" s="132">
        <f t="shared" si="27"/>
        <v>630486.37274313439</v>
      </c>
      <c r="P86" s="44"/>
      <c r="Q86" s="19"/>
      <c r="R86" s="19"/>
      <c r="S86" s="19"/>
      <c r="T86" s="167">
        <f t="shared" si="21"/>
        <v>0</v>
      </c>
      <c r="U86" s="50">
        <f t="shared" si="22"/>
        <v>183954.90700586583</v>
      </c>
      <c r="V86" s="49">
        <f t="shared" si="23"/>
        <v>5.8018903164116951E-3</v>
      </c>
      <c r="W86" s="44">
        <f t="shared" si="30"/>
        <v>8944.4373106051207</v>
      </c>
      <c r="X86" s="33">
        <f>C86*Allocations!$B$9</f>
        <v>0</v>
      </c>
      <c r="Y86" s="47">
        <f t="shared" si="28"/>
        <v>-648253.53898732131</v>
      </c>
      <c r="Z86" s="36"/>
      <c r="AA86" s="39"/>
      <c r="AB86" s="36"/>
      <c r="AC86" s="39"/>
      <c r="AD86" s="63"/>
      <c r="AE86" s="64"/>
      <c r="AF86" s="63"/>
      <c r="AG86" s="64"/>
      <c r="AH86" s="63">
        <v>496825.3</v>
      </c>
      <c r="AI86" s="64">
        <v>397460.24</v>
      </c>
      <c r="AJ86" s="60"/>
      <c r="AK86" s="39"/>
      <c r="AL86" s="63"/>
      <c r="AM86" s="64"/>
      <c r="AN86" s="60"/>
      <c r="AO86" s="39"/>
      <c r="AP86" s="63"/>
      <c r="AQ86" s="64"/>
      <c r="AR86" s="183"/>
      <c r="AS86" s="184"/>
      <c r="AT86" s="60"/>
      <c r="AU86" s="39"/>
      <c r="AV86" s="142"/>
      <c r="AW86" s="145"/>
    </row>
    <row r="87" spans="1:50">
      <c r="A87" s="23" t="s">
        <v>84</v>
      </c>
      <c r="B87" s="17">
        <v>83</v>
      </c>
      <c r="C87" s="87">
        <v>9.6744826255913633E-3</v>
      </c>
      <c r="D87" s="120">
        <v>369990.83827260137</v>
      </c>
      <c r="E87" s="172">
        <v>351542.44130361971</v>
      </c>
      <c r="F87" s="92">
        <f>C87*Allocations!$B$6</f>
        <v>328932.40927010635</v>
      </c>
      <c r="G87" s="97">
        <f t="shared" si="18"/>
        <v>1050465.6888463274</v>
      </c>
      <c r="H87" s="64">
        <f t="shared" si="19"/>
        <v>350155.22961544245</v>
      </c>
      <c r="I87" s="102">
        <v>-766755.81433683005</v>
      </c>
      <c r="J87" s="103">
        <f t="shared" si="24"/>
        <v>-437823.4050667237</v>
      </c>
      <c r="K87" s="116">
        <f t="shared" si="25"/>
        <v>959379.65</v>
      </c>
      <c r="L87" s="116">
        <f t="shared" si="26"/>
        <v>767503.72</v>
      </c>
      <c r="M87" s="116">
        <f t="shared" si="29"/>
        <v>-1205327.1250667237</v>
      </c>
      <c r="N87" s="127">
        <f t="shared" si="20"/>
        <v>-3.4422650959417989</v>
      </c>
      <c r="O87" s="132">
        <f t="shared" si="27"/>
        <v>768267.33055391442</v>
      </c>
      <c r="P87" s="43"/>
      <c r="Q87" s="90"/>
      <c r="R87" s="19"/>
      <c r="S87" s="19"/>
      <c r="T87" s="167">
        <f t="shared" si="21"/>
        <v>0</v>
      </c>
      <c r="U87" s="50">
        <f t="shared" si="22"/>
        <v>328932.40927010635</v>
      </c>
      <c r="V87" s="49">
        <f t="shared" si="23"/>
        <v>1.0374443341363782E-2</v>
      </c>
      <c r="W87" s="44">
        <f t="shared" si="30"/>
        <v>15993.676722355423</v>
      </c>
      <c r="X87" s="33">
        <f>C87*Allocations!$B$9</f>
        <v>0</v>
      </c>
      <c r="Y87" s="47">
        <f t="shared" si="28"/>
        <v>-1518265.8576144746</v>
      </c>
      <c r="Z87" s="69"/>
      <c r="AA87" s="64"/>
      <c r="AB87" s="69"/>
      <c r="AC87" s="64"/>
      <c r="AD87" s="63">
        <v>959379.65</v>
      </c>
      <c r="AE87" s="64">
        <v>767503.72</v>
      </c>
      <c r="AF87" s="140"/>
      <c r="AG87" s="138"/>
      <c r="AH87" s="63"/>
      <c r="AI87" s="64"/>
      <c r="AJ87" s="63"/>
      <c r="AK87" s="64"/>
      <c r="AL87" s="63"/>
      <c r="AM87" s="64"/>
      <c r="AN87" s="60"/>
      <c r="AO87" s="39"/>
      <c r="AP87" s="63"/>
      <c r="AQ87" s="64"/>
      <c r="AR87" s="183"/>
      <c r="AS87" s="184"/>
      <c r="AT87" s="60"/>
      <c r="AU87" s="39"/>
      <c r="AV87" s="166"/>
      <c r="AW87" s="67"/>
    </row>
    <row r="88" spans="1:50">
      <c r="A88" s="23" t="s">
        <v>85</v>
      </c>
      <c r="B88" s="17">
        <v>84</v>
      </c>
      <c r="C88" s="87">
        <v>1.0371338439080837E-2</v>
      </c>
      <c r="D88" s="120">
        <v>368411.99939800362</v>
      </c>
      <c r="E88" s="172">
        <v>340426.3718273163</v>
      </c>
      <c r="F88" s="92">
        <f>C88*Allocations!$B$6</f>
        <v>352625.50692874845</v>
      </c>
      <c r="G88" s="97">
        <f t="shared" si="18"/>
        <v>1061463.8781540683</v>
      </c>
      <c r="H88" s="64">
        <f t="shared" si="19"/>
        <v>353821.29271802277</v>
      </c>
      <c r="I88" s="102">
        <v>-189254.06187092414</v>
      </c>
      <c r="J88" s="103">
        <f t="shared" si="24"/>
        <v>163371.44505782431</v>
      </c>
      <c r="K88" s="116">
        <f t="shared" si="25"/>
        <v>339463.35</v>
      </c>
      <c r="L88" s="116">
        <f t="shared" si="26"/>
        <v>267570.68</v>
      </c>
      <c r="M88" s="116">
        <f t="shared" si="29"/>
        <v>-104199.23494217568</v>
      </c>
      <c r="N88" s="127">
        <f t="shared" si="20"/>
        <v>-0.29449679000866991</v>
      </c>
      <c r="O88" s="132">
        <f t="shared" si="27"/>
        <v>2011553.806630315</v>
      </c>
      <c r="P88" s="44"/>
      <c r="Q88" s="19"/>
      <c r="R88" s="19"/>
      <c r="S88" s="19"/>
      <c r="T88" s="167">
        <f t="shared" si="21"/>
        <v>0</v>
      </c>
      <c r="U88" s="50">
        <f t="shared" si="22"/>
        <v>352625.50692874845</v>
      </c>
      <c r="V88" s="49">
        <f t="shared" si="23"/>
        <v>1.1121717529962017E-2</v>
      </c>
      <c r="W88" s="44">
        <f t="shared" si="30"/>
        <v>17145.705935117938</v>
      </c>
      <c r="X88" s="33">
        <f>C88*Allocations!$B$9</f>
        <v>0</v>
      </c>
      <c r="Y88" s="47">
        <f t="shared" si="28"/>
        <v>-439679.03593580617</v>
      </c>
      <c r="Z88" s="36"/>
      <c r="AA88" s="39"/>
      <c r="AB88" s="69"/>
      <c r="AC88" s="64"/>
      <c r="AD88" s="63"/>
      <c r="AE88" s="64"/>
      <c r="AF88" s="140"/>
      <c r="AG88" s="138"/>
      <c r="AH88" s="163"/>
      <c r="AI88" s="164"/>
      <c r="AJ88" s="63"/>
      <c r="AK88" s="64"/>
      <c r="AL88" s="63"/>
      <c r="AM88" s="64"/>
      <c r="AN88" s="177">
        <v>339463.35</v>
      </c>
      <c r="AO88" s="144">
        <v>267570.68</v>
      </c>
      <c r="AP88" s="63"/>
      <c r="AQ88" s="64"/>
      <c r="AR88" s="183"/>
      <c r="AS88" s="184"/>
      <c r="AT88" s="60"/>
      <c r="AU88" s="39"/>
      <c r="AV88" s="142"/>
      <c r="AW88" s="145"/>
    </row>
    <row r="89" spans="1:50">
      <c r="A89" s="20" t="s">
        <v>86</v>
      </c>
      <c r="B89" s="21">
        <v>85</v>
      </c>
      <c r="C89" s="88">
        <v>1.0488184533257474E-2</v>
      </c>
      <c r="D89" s="121">
        <v>338215.47120200557</v>
      </c>
      <c r="E89" s="173">
        <v>349698.8401762307</v>
      </c>
      <c r="F89" s="93">
        <f>C89*Allocations!$B$6</f>
        <v>356598.27413075411</v>
      </c>
      <c r="G89" s="98">
        <f t="shared" si="18"/>
        <v>1044512.5855089903</v>
      </c>
      <c r="H89" s="78">
        <f t="shared" si="19"/>
        <v>348170.86183633009</v>
      </c>
      <c r="I89" s="104">
        <v>-491528.81376584986</v>
      </c>
      <c r="J89" s="105">
        <f t="shared" si="24"/>
        <v>-134930.53963509575</v>
      </c>
      <c r="K89" s="117">
        <f t="shared" si="25"/>
        <v>0</v>
      </c>
      <c r="L89" s="117">
        <f t="shared" si="26"/>
        <v>0</v>
      </c>
      <c r="M89" s="117">
        <f t="shared" si="29"/>
        <v>-134930.53963509575</v>
      </c>
      <c r="N89" s="128">
        <f t="shared" si="20"/>
        <v>-0.38754115988753984</v>
      </c>
      <c r="O89" s="133">
        <f t="shared" si="27"/>
        <v>2004659.1051494288</v>
      </c>
      <c r="P89" s="45"/>
      <c r="Q89" s="22"/>
      <c r="R89" s="22"/>
      <c r="S89" s="22"/>
      <c r="T89" s="168">
        <f t="shared" si="21"/>
        <v>0</v>
      </c>
      <c r="U89" s="51">
        <f t="shared" si="22"/>
        <v>356598.27413075411</v>
      </c>
      <c r="V89" s="52">
        <f t="shared" si="23"/>
        <v>1.1247017582751257E-2</v>
      </c>
      <c r="W89" s="45">
        <f t="shared" si="30"/>
        <v>17338.873748721489</v>
      </c>
      <c r="X89" s="34">
        <f>C89*Allocations!$B$9</f>
        <v>0</v>
      </c>
      <c r="Y89" s="61">
        <f t="shared" si="28"/>
        <v>-474189.94001712836</v>
      </c>
      <c r="Z89" s="149"/>
      <c r="AA89" s="150"/>
      <c r="AB89" s="159"/>
      <c r="AC89" s="78"/>
      <c r="AD89" s="77"/>
      <c r="AE89" s="78"/>
      <c r="AF89" s="77"/>
      <c r="AG89" s="78"/>
      <c r="AH89" s="77"/>
      <c r="AI89" s="78"/>
      <c r="AJ89" s="151"/>
      <c r="AK89" s="150"/>
      <c r="AL89" s="77"/>
      <c r="AM89" s="78"/>
      <c r="AN89" s="151"/>
      <c r="AO89" s="150"/>
      <c r="AP89" s="77"/>
      <c r="AQ89" s="78"/>
      <c r="AR89" s="185"/>
      <c r="AS89" s="186"/>
      <c r="AT89" s="151"/>
      <c r="AU89" s="150"/>
      <c r="AV89" s="152"/>
      <c r="AW89" s="153"/>
    </row>
    <row r="90" spans="1:50">
      <c r="A90" s="23" t="s">
        <v>87</v>
      </c>
      <c r="B90" s="17">
        <v>86</v>
      </c>
      <c r="C90" s="87">
        <v>2.4557369920086104E-2</v>
      </c>
      <c r="D90" s="120">
        <v>710669.50184805633</v>
      </c>
      <c r="E90" s="172">
        <v>760116.826569736</v>
      </c>
      <c r="F90" s="92">
        <f>C90*Allocations!$B$6</f>
        <v>834950.57728292746</v>
      </c>
      <c r="G90" s="97">
        <f t="shared" si="18"/>
        <v>2305736.9057007199</v>
      </c>
      <c r="H90" s="64">
        <f t="shared" si="19"/>
        <v>768578.96856690664</v>
      </c>
      <c r="I90" s="102">
        <v>289398.47954660701</v>
      </c>
      <c r="J90" s="103">
        <f t="shared" si="24"/>
        <v>1124349.0568295345</v>
      </c>
      <c r="K90" s="116">
        <f>Z90+AB90+AD90+AF90+AH90+AJ90+AL90+AN90+AP90+AR90+AT90+AV90</f>
        <v>631484.88</v>
      </c>
      <c r="L90" s="116">
        <f>AA90+AC90+AE90+AG90+AI90+AK90+AM90+AO90+AQ90+AS90+AU90+AW90</f>
        <v>505187.9</v>
      </c>
      <c r="M90" s="116">
        <f t="shared" si="29"/>
        <v>619161.15682953445</v>
      </c>
      <c r="N90" s="127">
        <f t="shared" si="20"/>
        <v>0.80559211499635897</v>
      </c>
      <c r="O90" s="132">
        <f t="shared" si="27"/>
        <v>5628864.6205270989</v>
      </c>
      <c r="P90" s="44"/>
      <c r="Q90" s="19"/>
      <c r="R90" s="19"/>
      <c r="S90" s="19"/>
      <c r="T90" s="167">
        <f t="shared" si="21"/>
        <v>0</v>
      </c>
      <c r="U90" s="50">
        <f t="shared" si="22"/>
        <v>834950.57728292746</v>
      </c>
      <c r="V90" s="49">
        <f t="shared" si="23"/>
        <v>2.6334125834793307E-2</v>
      </c>
      <c r="W90" s="44">
        <f t="shared" si="30"/>
        <v>40597.792238956485</v>
      </c>
      <c r="X90" s="33">
        <f>C90*Allocations!$B$9</f>
        <v>0</v>
      </c>
      <c r="Y90" s="47">
        <f t="shared" si="28"/>
        <v>-175191.62821443653</v>
      </c>
      <c r="Z90" s="69">
        <v>631484.88</v>
      </c>
      <c r="AA90" s="64">
        <v>505187.9</v>
      </c>
      <c r="AB90" s="36"/>
      <c r="AC90" s="39"/>
      <c r="AD90" s="63"/>
      <c r="AE90" s="64"/>
      <c r="AF90" s="140"/>
      <c r="AG90" s="138"/>
      <c r="AH90" s="63"/>
      <c r="AI90" s="64"/>
      <c r="AJ90" s="63"/>
      <c r="AK90" s="64"/>
      <c r="AL90" s="63"/>
      <c r="AM90" s="64"/>
      <c r="AN90" s="63"/>
      <c r="AO90" s="64"/>
      <c r="AP90" s="63"/>
      <c r="AQ90" s="64"/>
      <c r="AR90" s="183"/>
      <c r="AS90" s="184"/>
      <c r="AT90" s="60"/>
      <c r="AU90" s="39"/>
      <c r="AV90" s="166"/>
      <c r="AW90" s="67"/>
    </row>
    <row r="91" spans="1:50">
      <c r="A91" s="23" t="s">
        <v>88</v>
      </c>
      <c r="B91" s="17">
        <v>87</v>
      </c>
      <c r="C91" s="87">
        <v>9.2567905863232599E-3</v>
      </c>
      <c r="D91" s="120">
        <v>287798.41341079521</v>
      </c>
      <c r="E91" s="172">
        <v>292501.28253646474</v>
      </c>
      <c r="F91" s="92">
        <f>C91*Allocations!$B$6</f>
        <v>314730.87993499084</v>
      </c>
      <c r="G91" s="97">
        <f t="shared" si="18"/>
        <v>895030.57588225068</v>
      </c>
      <c r="H91" s="64">
        <f t="shared" si="19"/>
        <v>298343.52529408358</v>
      </c>
      <c r="I91" s="102">
        <v>-283281.48996410985</v>
      </c>
      <c r="J91" s="103">
        <f t="shared" si="24"/>
        <v>31449.389970880991</v>
      </c>
      <c r="K91" s="116">
        <f t="shared" si="25"/>
        <v>0</v>
      </c>
      <c r="L91" s="116">
        <f t="shared" si="26"/>
        <v>0</v>
      </c>
      <c r="M91" s="116">
        <f t="shared" si="29"/>
        <v>31449.389970880991</v>
      </c>
      <c r="N91" s="127">
        <f t="shared" si="20"/>
        <v>0.10541334838716764</v>
      </c>
      <c r="O91" s="132">
        <f t="shared" si="27"/>
        <v>1919834.6695808261</v>
      </c>
      <c r="P91" s="43"/>
      <c r="Q91" s="90"/>
      <c r="R91" s="19"/>
      <c r="S91" s="19"/>
      <c r="T91" s="167">
        <f t="shared" si="21"/>
        <v>0</v>
      </c>
      <c r="U91" s="50">
        <f t="shared" si="22"/>
        <v>314730.87993499084</v>
      </c>
      <c r="V91" s="49">
        <f t="shared" si="23"/>
        <v>9.9265307693712553E-3</v>
      </c>
      <c r="W91" s="44">
        <f t="shared" si="30"/>
        <v>15303.155926144154</v>
      </c>
      <c r="X91" s="33">
        <f>C91*Allocations!$B$9</f>
        <v>0</v>
      </c>
      <c r="Y91" s="47">
        <f t="shared" si="28"/>
        <v>-267978.33403796569</v>
      </c>
      <c r="Z91" s="69"/>
      <c r="AA91" s="64"/>
      <c r="AB91" s="69"/>
      <c r="AC91" s="64"/>
      <c r="AD91" s="63"/>
      <c r="AE91" s="64"/>
      <c r="AF91" s="140"/>
      <c r="AG91" s="138"/>
      <c r="AH91" s="63"/>
      <c r="AI91" s="64"/>
      <c r="AJ91" s="60"/>
      <c r="AK91" s="39"/>
      <c r="AL91" s="63"/>
      <c r="AM91" s="64"/>
      <c r="AN91" s="60"/>
      <c r="AO91" s="39"/>
      <c r="AP91" s="63"/>
      <c r="AQ91" s="64"/>
      <c r="AR91" s="183"/>
      <c r="AS91" s="184"/>
      <c r="AT91" s="60"/>
      <c r="AU91" s="39"/>
      <c r="AV91" s="142"/>
      <c r="AW91" s="145"/>
    </row>
    <row r="92" spans="1:50">
      <c r="A92" s="23" t="s">
        <v>89</v>
      </c>
      <c r="B92" s="17">
        <v>88</v>
      </c>
      <c r="C92" s="87">
        <v>5.111163373109154E-3</v>
      </c>
      <c r="D92" s="120">
        <v>150205.54613251606</v>
      </c>
      <c r="E92" s="172">
        <v>176284.39698806632</v>
      </c>
      <c r="F92" s="92">
        <f>C92*Allocations!$B$6</f>
        <v>173779.55468571125</v>
      </c>
      <c r="G92" s="97">
        <f t="shared" si="18"/>
        <v>500269.49780629366</v>
      </c>
      <c r="H92" s="64">
        <f t="shared" si="19"/>
        <v>166756.49926876454</v>
      </c>
      <c r="I92" s="102">
        <v>-121365.05763632868</v>
      </c>
      <c r="J92" s="103">
        <f t="shared" si="24"/>
        <v>52414.497049382568</v>
      </c>
      <c r="K92" s="116">
        <f t="shared" si="25"/>
        <v>0</v>
      </c>
      <c r="L92" s="116">
        <f t="shared" si="26"/>
        <v>0</v>
      </c>
      <c r="M92" s="116">
        <f t="shared" si="29"/>
        <v>52414.497049382568</v>
      </c>
      <c r="N92" s="127">
        <f t="shared" si="20"/>
        <v>0.31431756650698905</v>
      </c>
      <c r="O92" s="132">
        <f t="shared" si="27"/>
        <v>1095091.8251636501</v>
      </c>
      <c r="P92" s="44"/>
      <c r="Q92" s="19"/>
      <c r="R92" s="19"/>
      <c r="S92" s="19"/>
      <c r="T92" s="167">
        <f t="shared" si="21"/>
        <v>0</v>
      </c>
      <c r="U92" s="50">
        <f t="shared" si="22"/>
        <v>173779.55468571125</v>
      </c>
      <c r="V92" s="49">
        <f t="shared" si="23"/>
        <v>5.4809623289321348E-3</v>
      </c>
      <c r="W92" s="44">
        <f t="shared" si="30"/>
        <v>8449.6812727135039</v>
      </c>
      <c r="X92" s="33">
        <f>C92*Allocations!$B$9</f>
        <v>0</v>
      </c>
      <c r="Y92" s="47">
        <f t="shared" si="28"/>
        <v>-112915.37636361519</v>
      </c>
      <c r="Z92" s="36"/>
      <c r="AA92" s="39"/>
      <c r="AB92" s="36"/>
      <c r="AC92" s="39"/>
      <c r="AD92" s="63"/>
      <c r="AE92" s="64"/>
      <c r="AF92" s="140"/>
      <c r="AG92" s="138"/>
      <c r="AH92" s="63"/>
      <c r="AI92" s="64"/>
      <c r="AJ92" s="60"/>
      <c r="AK92" s="39"/>
      <c r="AL92" s="63"/>
      <c r="AM92" s="64"/>
      <c r="AN92" s="63"/>
      <c r="AO92" s="64"/>
      <c r="AP92" s="63"/>
      <c r="AQ92" s="64"/>
      <c r="AR92" s="183"/>
      <c r="AS92" s="184"/>
      <c r="AT92" s="60"/>
      <c r="AU92" s="39"/>
      <c r="AV92" s="142"/>
      <c r="AW92" s="145"/>
    </row>
    <row r="93" spans="1:50">
      <c r="A93" s="23" t="s">
        <v>90</v>
      </c>
      <c r="B93" s="17">
        <v>89</v>
      </c>
      <c r="C93" s="87">
        <v>1.0064666392939499E-2</v>
      </c>
      <c r="D93" s="120">
        <v>449208.17307085881</v>
      </c>
      <c r="E93" s="172">
        <v>346409.74829335907</v>
      </c>
      <c r="F93" s="92">
        <f>C93*Allocations!$B$6</f>
        <v>342198.65735994297</v>
      </c>
      <c r="G93" s="97">
        <f t="shared" si="18"/>
        <v>1137816.5787241608</v>
      </c>
      <c r="H93" s="64">
        <f t="shared" si="19"/>
        <v>379272.19290805358</v>
      </c>
      <c r="I93" s="102">
        <v>1698610.1800371965</v>
      </c>
      <c r="J93" s="103">
        <f t="shared" si="24"/>
        <v>2040808.8373971395</v>
      </c>
      <c r="K93" s="116">
        <f t="shared" si="25"/>
        <v>184008.9</v>
      </c>
      <c r="L93" s="116">
        <f t="shared" si="26"/>
        <v>147207.12</v>
      </c>
      <c r="M93" s="116">
        <f t="shared" si="29"/>
        <v>1893601.7173971394</v>
      </c>
      <c r="N93" s="127">
        <f t="shared" si="20"/>
        <v>4.9927248894205185</v>
      </c>
      <c r="O93" s="132">
        <f t="shared" si="27"/>
        <v>3946793.6615567971</v>
      </c>
      <c r="P93" s="44"/>
      <c r="Q93" s="19"/>
      <c r="R93" s="19"/>
      <c r="S93" s="19"/>
      <c r="T93" s="167">
        <f t="shared" si="21"/>
        <v>755785.13867297862</v>
      </c>
      <c r="U93" s="50">
        <f t="shared" si="22"/>
        <v>0</v>
      </c>
      <c r="V93" s="49">
        <f t="shared" si="23"/>
        <v>0</v>
      </c>
      <c r="W93" s="44">
        <f t="shared" si="30"/>
        <v>0</v>
      </c>
      <c r="X93" s="33">
        <f>C93*Allocations!$B$9</f>
        <v>0</v>
      </c>
      <c r="Y93" s="47">
        <f t="shared" si="28"/>
        <v>795617.921364218</v>
      </c>
      <c r="Z93" s="36"/>
      <c r="AA93" s="39"/>
      <c r="AB93" s="69">
        <v>184008.9</v>
      </c>
      <c r="AC93" s="64">
        <v>147207.12</v>
      </c>
      <c r="AD93" s="63"/>
      <c r="AE93" s="64"/>
      <c r="AF93" s="63"/>
      <c r="AG93" s="64"/>
      <c r="AH93" s="63"/>
      <c r="AI93" s="64"/>
      <c r="AJ93" s="60"/>
      <c r="AK93" s="39"/>
      <c r="AL93" s="63"/>
      <c r="AM93" s="64"/>
      <c r="AN93" s="63"/>
      <c r="AO93" s="64"/>
      <c r="AP93" s="63"/>
      <c r="AQ93" s="64"/>
      <c r="AR93" s="183"/>
      <c r="AS93" s="184"/>
      <c r="AT93" s="63"/>
      <c r="AU93" s="64"/>
      <c r="AV93" s="142"/>
      <c r="AW93" s="145"/>
    </row>
    <row r="94" spans="1:50">
      <c r="A94" s="20" t="s">
        <v>91</v>
      </c>
      <c r="B94" s="21">
        <v>90</v>
      </c>
      <c r="C94" s="88">
        <v>1.2981567839773812E-2</v>
      </c>
      <c r="D94" s="121">
        <v>414910.62141098786</v>
      </c>
      <c r="E94" s="173">
        <v>424797.31122205814</v>
      </c>
      <c r="F94" s="93">
        <f>C94*Allocations!$B$6</f>
        <v>441373.3065523096</v>
      </c>
      <c r="G94" s="98">
        <f t="shared" si="18"/>
        <v>1281081.2391853556</v>
      </c>
      <c r="H94" s="78">
        <f t="shared" si="19"/>
        <v>427027.07972845185</v>
      </c>
      <c r="I94" s="104">
        <v>1264407.6187394322</v>
      </c>
      <c r="J94" s="105">
        <f t="shared" si="24"/>
        <v>1705780.9252917417</v>
      </c>
      <c r="K94" s="117">
        <f t="shared" si="25"/>
        <v>582190.69999999995</v>
      </c>
      <c r="L94" s="117">
        <f t="shared" si="26"/>
        <v>465752.56</v>
      </c>
      <c r="M94" s="117">
        <f t="shared" si="29"/>
        <v>1240028.3652917417</v>
      </c>
      <c r="N94" s="128">
        <f t="shared" si="20"/>
        <v>2.9038635350251805</v>
      </c>
      <c r="O94" s="133">
        <f t="shared" si="27"/>
        <v>3888268.2046055994</v>
      </c>
      <c r="P94" s="45"/>
      <c r="Q94" s="22"/>
      <c r="R94" s="22"/>
      <c r="S94" s="22"/>
      <c r="T94" s="168">
        <f t="shared" si="21"/>
        <v>0</v>
      </c>
      <c r="U94" s="51">
        <f t="shared" si="22"/>
        <v>441373.3065523096</v>
      </c>
      <c r="V94" s="52">
        <f t="shared" si="23"/>
        <v>1.3920800237890902E-2</v>
      </c>
      <c r="W94" s="45">
        <f t="shared" si="30"/>
        <v>21460.889167287849</v>
      </c>
      <c r="X94" s="34">
        <f>C94*Allocations!$B$9</f>
        <v>0</v>
      </c>
      <c r="Y94" s="61">
        <f t="shared" si="28"/>
        <v>820115.94790671999</v>
      </c>
      <c r="Z94" s="149"/>
      <c r="AA94" s="150"/>
      <c r="AB94" s="159"/>
      <c r="AC94" s="78"/>
      <c r="AD94" s="77"/>
      <c r="AE94" s="78"/>
      <c r="AF94" s="154"/>
      <c r="AG94" s="155"/>
      <c r="AH94" s="77"/>
      <c r="AI94" s="78"/>
      <c r="AJ94" s="151"/>
      <c r="AK94" s="150"/>
      <c r="AL94" s="77"/>
      <c r="AM94" s="78"/>
      <c r="AN94" s="178">
        <v>217905</v>
      </c>
      <c r="AO94" s="179">
        <v>174324</v>
      </c>
      <c r="AP94" s="77"/>
      <c r="AQ94" s="78"/>
      <c r="AR94" s="185"/>
      <c r="AS94" s="186"/>
      <c r="AT94" s="151"/>
      <c r="AU94" s="150"/>
      <c r="AV94" s="152">
        <v>364285.7</v>
      </c>
      <c r="AW94" s="153">
        <f>AV94*0.8</f>
        <v>291428.56</v>
      </c>
    </row>
    <row r="95" spans="1:50">
      <c r="A95" s="23" t="s">
        <v>92</v>
      </c>
      <c r="B95" s="17">
        <v>91</v>
      </c>
      <c r="C95" s="87">
        <v>1.6914892544877658E-2</v>
      </c>
      <c r="D95" s="120">
        <v>571987.86778928747</v>
      </c>
      <c r="E95" s="172">
        <v>563242.29796577303</v>
      </c>
      <c r="F95" s="92">
        <f>C95*Allocations!$B$6</f>
        <v>575106.34652584034</v>
      </c>
      <c r="G95" s="97">
        <f t="shared" si="18"/>
        <v>1710336.512280901</v>
      </c>
      <c r="H95" s="64">
        <f t="shared" si="19"/>
        <v>570112.17076030036</v>
      </c>
      <c r="I95" s="102">
        <v>-285061.33646796271</v>
      </c>
      <c r="J95" s="103">
        <f t="shared" si="24"/>
        <v>290045.01005787763</v>
      </c>
      <c r="K95" s="116">
        <f t="shared" si="25"/>
        <v>2230582.65</v>
      </c>
      <c r="L95" s="116">
        <f t="shared" si="26"/>
        <v>1783866.12</v>
      </c>
      <c r="M95" s="116">
        <f t="shared" si="29"/>
        <v>-1493821.1099421224</v>
      </c>
      <c r="N95" s="127">
        <f t="shared" si="20"/>
        <v>-2.6202231535418123</v>
      </c>
      <c r="O95" s="132">
        <f t="shared" si="27"/>
        <v>1956816.9692129195</v>
      </c>
      <c r="P95" s="43"/>
      <c r="Q95" s="90"/>
      <c r="R95" s="19"/>
      <c r="S95" s="19"/>
      <c r="T95" s="167">
        <f t="shared" si="21"/>
        <v>0</v>
      </c>
      <c r="U95" s="50">
        <f t="shared" si="22"/>
        <v>575106.34652584034</v>
      </c>
      <c r="V95" s="49">
        <f t="shared" si="23"/>
        <v>1.8138705822665462E-2</v>
      </c>
      <c r="W95" s="44">
        <f t="shared" si="30"/>
        <v>27963.389219443307</v>
      </c>
      <c r="X95" s="33">
        <f>C95*Allocations!$B$9</f>
        <v>0</v>
      </c>
      <c r="Y95" s="47">
        <f t="shared" si="28"/>
        <v>-2040964.0672485195</v>
      </c>
      <c r="Z95" s="69">
        <v>560502.93999999994</v>
      </c>
      <c r="AA95" s="64">
        <v>447802.35</v>
      </c>
      <c r="AB95" s="69"/>
      <c r="AC95" s="64"/>
      <c r="AD95" s="63"/>
      <c r="AE95" s="64"/>
      <c r="AF95" s="140"/>
      <c r="AG95" s="138"/>
      <c r="AH95" s="63">
        <v>1670079.71</v>
      </c>
      <c r="AI95" s="64">
        <v>1336063.77</v>
      </c>
      <c r="AJ95" s="63"/>
      <c r="AK95" s="64"/>
      <c r="AL95" s="63"/>
      <c r="AM95" s="64"/>
      <c r="AN95" s="60"/>
      <c r="AO95" s="39"/>
      <c r="AP95" s="63"/>
      <c r="AQ95" s="64"/>
      <c r="AR95" s="183"/>
      <c r="AS95" s="184"/>
      <c r="AT95" s="63"/>
      <c r="AU95" s="64"/>
      <c r="AV95" s="66"/>
      <c r="AW95" s="67"/>
    </row>
    <row r="96" spans="1:50">
      <c r="A96" s="24" t="s">
        <v>93</v>
      </c>
      <c r="B96" s="17">
        <v>92</v>
      </c>
      <c r="C96" s="87">
        <v>9.8568676088448479E-3</v>
      </c>
      <c r="D96" s="120">
        <v>357464.57157449139</v>
      </c>
      <c r="E96" s="172">
        <v>359218.95535183634</v>
      </c>
      <c r="F96" s="92">
        <f>C96*Allocations!$B$6</f>
        <v>335133.4987007248</v>
      </c>
      <c r="G96" s="97">
        <f t="shared" si="18"/>
        <v>1051817.0256270524</v>
      </c>
      <c r="H96" s="64">
        <f t="shared" si="19"/>
        <v>350605.67520901747</v>
      </c>
      <c r="I96" s="102">
        <v>-189900.99090233474</v>
      </c>
      <c r="J96" s="103">
        <f t="shared" si="24"/>
        <v>145232.50779839006</v>
      </c>
      <c r="K96" s="116">
        <f t="shared" si="25"/>
        <v>0</v>
      </c>
      <c r="L96" s="116">
        <f t="shared" si="26"/>
        <v>0</v>
      </c>
      <c r="M96" s="116">
        <f t="shared" si="29"/>
        <v>145232.50779839006</v>
      </c>
      <c r="N96" s="127">
        <f t="shared" si="20"/>
        <v>0.4142331914958538</v>
      </c>
      <c r="O96" s="132">
        <f t="shared" si="27"/>
        <v>2156033.500002739</v>
      </c>
      <c r="P96" s="44"/>
      <c r="Q96" s="19"/>
      <c r="R96" s="19"/>
      <c r="S96" s="19"/>
      <c r="T96" s="167">
        <f t="shared" si="21"/>
        <v>0</v>
      </c>
      <c r="U96" s="50">
        <f t="shared" si="22"/>
        <v>335133.4987007248</v>
      </c>
      <c r="V96" s="49">
        <f t="shared" si="23"/>
        <v>1.05700241024552E-2</v>
      </c>
      <c r="W96" s="44">
        <f t="shared" si="30"/>
        <v>16295.192221846037</v>
      </c>
      <c r="X96" s="33">
        <f>C96*Allocations!$B$9</f>
        <v>0</v>
      </c>
      <c r="Y96" s="47">
        <f t="shared" si="28"/>
        <v>-173605.79868048872</v>
      </c>
      <c r="Z96" s="36"/>
      <c r="AA96" s="39"/>
      <c r="AB96" s="69"/>
      <c r="AC96" s="64"/>
      <c r="AD96" s="63"/>
      <c r="AE96" s="64"/>
      <c r="AF96" s="63"/>
      <c r="AG96" s="64"/>
      <c r="AH96" s="63"/>
      <c r="AI96" s="64"/>
      <c r="AJ96" s="60"/>
      <c r="AK96" s="39"/>
      <c r="AL96" s="63"/>
      <c r="AM96" s="64"/>
      <c r="AN96" s="60"/>
      <c r="AO96" s="39"/>
      <c r="AP96" s="63"/>
      <c r="AQ96" s="64"/>
      <c r="AR96" s="183"/>
      <c r="AS96" s="184"/>
      <c r="AT96" s="60"/>
      <c r="AU96" s="39"/>
      <c r="AV96" s="142"/>
      <c r="AW96" s="145"/>
    </row>
    <row r="97" spans="1:49">
      <c r="A97" s="24" t="s">
        <v>94</v>
      </c>
      <c r="B97" s="17">
        <v>93</v>
      </c>
      <c r="C97" s="87">
        <v>8.1417225204845501E-3</v>
      </c>
      <c r="D97" s="120">
        <v>273490.57510049443</v>
      </c>
      <c r="E97" s="172">
        <v>283138.85526881838</v>
      </c>
      <c r="F97" s="92">
        <f>C97*Allocations!$B$6</f>
        <v>276818.56569647469</v>
      </c>
      <c r="G97" s="97">
        <f t="shared" si="18"/>
        <v>833447.99606578751</v>
      </c>
      <c r="H97" s="64">
        <f t="shared" si="19"/>
        <v>277815.99868859584</v>
      </c>
      <c r="I97" s="102">
        <v>-3668.5741213402944</v>
      </c>
      <c r="J97" s="103">
        <f t="shared" si="24"/>
        <v>273149.99157513439</v>
      </c>
      <c r="K97" s="116">
        <f t="shared" si="25"/>
        <v>205239.6</v>
      </c>
      <c r="L97" s="116">
        <f t="shared" si="26"/>
        <v>164191.67999999999</v>
      </c>
      <c r="M97" s="116">
        <f t="shared" si="29"/>
        <v>108958.3115751344</v>
      </c>
      <c r="N97" s="127">
        <f t="shared" si="20"/>
        <v>0.39219595735833002</v>
      </c>
      <c r="O97" s="132">
        <f t="shared" si="27"/>
        <v>1769869.7057539825</v>
      </c>
      <c r="P97" s="44"/>
      <c r="Q97" s="19"/>
      <c r="R97" s="19"/>
      <c r="S97" s="19"/>
      <c r="T97" s="167">
        <f t="shared" si="21"/>
        <v>0</v>
      </c>
      <c r="U97" s="50">
        <f t="shared" si="22"/>
        <v>276818.56569647469</v>
      </c>
      <c r="V97" s="49">
        <f t="shared" si="23"/>
        <v>8.7307861576431771E-3</v>
      </c>
      <c r="W97" s="44">
        <f t="shared" si="30"/>
        <v>13459.745910473541</v>
      </c>
      <c r="X97" s="33">
        <f>C97*Allocations!$B$9</f>
        <v>0</v>
      </c>
      <c r="Y97" s="47">
        <f t="shared" si="28"/>
        <v>-154400.50821086674</v>
      </c>
      <c r="Z97" s="36"/>
      <c r="AA97" s="39"/>
      <c r="AB97" s="69"/>
      <c r="AC97" s="64"/>
      <c r="AD97" s="63"/>
      <c r="AE97" s="64"/>
      <c r="AF97" s="63">
        <v>205239.6</v>
      </c>
      <c r="AG97" s="64">
        <v>164191.67999999999</v>
      </c>
      <c r="AH97" s="63"/>
      <c r="AI97" s="64"/>
      <c r="AJ97" s="63"/>
      <c r="AK97" s="64"/>
      <c r="AL97" s="63"/>
      <c r="AM97" s="64"/>
      <c r="AN97" s="60"/>
      <c r="AO97" s="39"/>
      <c r="AP97" s="63"/>
      <c r="AQ97" s="64"/>
      <c r="AR97" s="183"/>
      <c r="AS97" s="184"/>
      <c r="AT97" s="60"/>
      <c r="AU97" s="39"/>
      <c r="AV97" s="142"/>
      <c r="AW97" s="145"/>
    </row>
    <row r="98" spans="1:49">
      <c r="A98" s="24" t="s">
        <v>95</v>
      </c>
      <c r="B98" s="17">
        <v>94</v>
      </c>
      <c r="C98" s="87">
        <v>9.6299747476578951E-3</v>
      </c>
      <c r="D98" s="120">
        <v>291402.17278259888</v>
      </c>
      <c r="E98" s="172">
        <v>307679.26014361565</v>
      </c>
      <c r="F98" s="92">
        <f>C98*Allocations!$B$6</f>
        <v>327419.14142036845</v>
      </c>
      <c r="G98" s="97">
        <f t="shared" si="18"/>
        <v>926500.57434658299</v>
      </c>
      <c r="H98" s="64">
        <f t="shared" si="19"/>
        <v>308833.52478219435</v>
      </c>
      <c r="I98" s="102">
        <v>-328993.94350998709</v>
      </c>
      <c r="J98" s="103">
        <f t="shared" si="24"/>
        <v>-1574.8020896186354</v>
      </c>
      <c r="K98" s="116">
        <f t="shared" si="25"/>
        <v>0</v>
      </c>
      <c r="L98" s="116">
        <f t="shared" si="26"/>
        <v>0</v>
      </c>
      <c r="M98" s="116">
        <f t="shared" si="29"/>
        <v>-1574.8020896186354</v>
      </c>
      <c r="N98" s="127">
        <f t="shared" si="20"/>
        <v>-5.0991941070169392E-3</v>
      </c>
      <c r="O98" s="132">
        <f t="shared" si="27"/>
        <v>1962940.046432592</v>
      </c>
      <c r="P98" s="44"/>
      <c r="Q98" s="19"/>
      <c r="R98" s="19"/>
      <c r="S98" s="19"/>
      <c r="T98" s="167">
        <f t="shared" si="21"/>
        <v>0</v>
      </c>
      <c r="U98" s="50">
        <f t="shared" si="22"/>
        <v>327419.14142036845</v>
      </c>
      <c r="V98" s="49">
        <f t="shared" si="23"/>
        <v>1.0326715263725432E-2</v>
      </c>
      <c r="W98" s="44">
        <f t="shared" si="30"/>
        <v>15920.097117242181</v>
      </c>
      <c r="X98" s="33">
        <f>C98*Allocations!$B$9</f>
        <v>0</v>
      </c>
      <c r="Y98" s="47">
        <f t="shared" si="28"/>
        <v>-313073.84639274492</v>
      </c>
      <c r="Z98" s="36"/>
      <c r="AA98" s="39"/>
      <c r="AB98" s="36"/>
      <c r="AC98" s="39"/>
      <c r="AD98" s="63"/>
      <c r="AE98" s="64"/>
      <c r="AF98" s="140"/>
      <c r="AG98" s="138"/>
      <c r="AH98" s="63"/>
      <c r="AI98" s="64"/>
      <c r="AJ98" s="60"/>
      <c r="AK98" s="39"/>
      <c r="AL98" s="63"/>
      <c r="AM98" s="64"/>
      <c r="AN98" s="60"/>
      <c r="AO98" s="39"/>
      <c r="AP98" s="63"/>
      <c r="AQ98" s="64"/>
      <c r="AR98" s="183"/>
      <c r="AS98" s="184"/>
      <c r="AT98" s="63"/>
      <c r="AU98" s="64"/>
      <c r="AV98" s="142"/>
      <c r="AW98" s="145"/>
    </row>
    <row r="99" spans="1:49">
      <c r="A99" s="25" t="s">
        <v>96</v>
      </c>
      <c r="B99" s="21">
        <v>95</v>
      </c>
      <c r="C99" s="88">
        <v>5.0509311507094604E-3</v>
      </c>
      <c r="D99" s="121">
        <v>174110.60651218428</v>
      </c>
      <c r="E99" s="173">
        <v>170968.75472877649</v>
      </c>
      <c r="F99" s="93">
        <f>C99*Allocations!$B$6</f>
        <v>171731.65912412165</v>
      </c>
      <c r="G99" s="98">
        <f t="shared" si="18"/>
        <v>516811.02036508243</v>
      </c>
      <c r="H99" s="78">
        <f t="shared" si="19"/>
        <v>172270.34012169414</v>
      </c>
      <c r="I99" s="104">
        <v>195808.40599187309</v>
      </c>
      <c r="J99" s="105">
        <f t="shared" si="24"/>
        <v>367540.06511599477</v>
      </c>
      <c r="K99" s="117">
        <f t="shared" si="25"/>
        <v>324811.75</v>
      </c>
      <c r="L99" s="117">
        <f t="shared" si="26"/>
        <v>259849.4</v>
      </c>
      <c r="M99" s="117">
        <f t="shared" si="29"/>
        <v>107690.66511599478</v>
      </c>
      <c r="N99" s="128">
        <f t="shared" si="20"/>
        <v>0.62512597955005256</v>
      </c>
      <c r="O99" s="133">
        <f t="shared" si="27"/>
        <v>1138080.6198607248</v>
      </c>
      <c r="P99" s="45"/>
      <c r="Q99" s="22"/>
      <c r="R99" s="22"/>
      <c r="S99" s="22"/>
      <c r="T99" s="168">
        <f t="shared" si="21"/>
        <v>0</v>
      </c>
      <c r="U99" s="51">
        <f t="shared" si="22"/>
        <v>171731.65912412165</v>
      </c>
      <c r="V99" s="52">
        <f t="shared" si="23"/>
        <v>5.4163722311674134E-3</v>
      </c>
      <c r="W99" s="45">
        <f t="shared" si="30"/>
        <v>8350.106470565277</v>
      </c>
      <c r="X99" s="34">
        <f>C99*Allocations!$B$9</f>
        <v>0</v>
      </c>
      <c r="Y99" s="61">
        <f t="shared" si="28"/>
        <v>-55690.887537561626</v>
      </c>
      <c r="Z99" s="149"/>
      <c r="AA99" s="150"/>
      <c r="AB99" s="149"/>
      <c r="AC99" s="150"/>
      <c r="AD99" s="77"/>
      <c r="AE99" s="78"/>
      <c r="AF99" s="154"/>
      <c r="AG99" s="155"/>
      <c r="AH99" s="77"/>
      <c r="AI99" s="78"/>
      <c r="AJ99" s="151"/>
      <c r="AK99" s="150"/>
      <c r="AL99" s="77">
        <v>324811.75</v>
      </c>
      <c r="AM99" s="78">
        <v>259849.4</v>
      </c>
      <c r="AN99" s="151"/>
      <c r="AO99" s="150"/>
      <c r="AP99" s="77"/>
      <c r="AQ99" s="78"/>
      <c r="AR99" s="185"/>
      <c r="AS99" s="186"/>
      <c r="AT99" s="151"/>
      <c r="AU99" s="150"/>
      <c r="AV99" s="152"/>
      <c r="AW99" s="153"/>
    </row>
    <row r="100" spans="1:49">
      <c r="A100" s="24" t="s">
        <v>97</v>
      </c>
      <c r="B100" s="17">
        <v>96</v>
      </c>
      <c r="C100" s="87">
        <v>1.7256620107835016E-2</v>
      </c>
      <c r="D100" s="120">
        <v>578949.5731294821</v>
      </c>
      <c r="E100" s="172">
        <v>569281.13743887423</v>
      </c>
      <c r="F100" s="92">
        <f>C100*Allocations!$B$6</f>
        <v>586725.08366639051</v>
      </c>
      <c r="G100" s="97">
        <f t="shared" si="18"/>
        <v>1734955.7942347468</v>
      </c>
      <c r="H100" s="64">
        <f t="shared" si="19"/>
        <v>578318.59807824891</v>
      </c>
      <c r="I100" s="102">
        <v>-92522.118008427555</v>
      </c>
      <c r="J100" s="103">
        <f t="shared" si="24"/>
        <v>494202.96565796295</v>
      </c>
      <c r="K100" s="116">
        <f t="shared" si="25"/>
        <v>801293.74</v>
      </c>
      <c r="L100" s="116">
        <f t="shared" si="26"/>
        <v>641034.97</v>
      </c>
      <c r="M100" s="116">
        <f t="shared" si="29"/>
        <v>-146832.00434203702</v>
      </c>
      <c r="N100" s="127">
        <f t="shared" si="20"/>
        <v>-0.25389466088408597</v>
      </c>
      <c r="O100" s="132">
        <f t="shared" si="27"/>
        <v>3373518.4976563063</v>
      </c>
      <c r="P100" s="44"/>
      <c r="Q100" s="19"/>
      <c r="R100" s="19"/>
      <c r="S100" s="19"/>
      <c r="T100" s="167">
        <f t="shared" si="21"/>
        <v>0</v>
      </c>
      <c r="U100" s="50">
        <f t="shared" si="22"/>
        <v>586725.08366639051</v>
      </c>
      <c r="V100" s="49">
        <f t="shared" si="23"/>
        <v>1.8505157795064009E-2</v>
      </c>
      <c r="W100" s="44">
        <f t="shared" si="30"/>
        <v>28528.326940722665</v>
      </c>
      <c r="X100" s="33">
        <f>C100*Allocations!$B$9</f>
        <v>0</v>
      </c>
      <c r="Y100" s="47">
        <f t="shared" si="28"/>
        <v>-705028.76106770488</v>
      </c>
      <c r="Z100" s="36"/>
      <c r="AA100" s="39"/>
      <c r="AB100" s="36"/>
      <c r="AC100" s="39"/>
      <c r="AD100" s="63"/>
      <c r="AE100" s="64"/>
      <c r="AF100" s="63"/>
      <c r="AG100" s="64"/>
      <c r="AH100" s="63"/>
      <c r="AI100" s="64"/>
      <c r="AJ100" s="63">
        <v>801293.74</v>
      </c>
      <c r="AK100" s="141">
        <v>641034.97</v>
      </c>
      <c r="AL100" s="63"/>
      <c r="AM100" s="64"/>
      <c r="AN100" s="63"/>
      <c r="AO100" s="64"/>
      <c r="AP100" s="63"/>
      <c r="AQ100" s="64"/>
      <c r="AR100" s="183"/>
      <c r="AS100" s="184"/>
      <c r="AT100" s="60"/>
      <c r="AU100" s="39"/>
      <c r="AV100" s="142"/>
      <c r="AW100" s="145"/>
    </row>
    <row r="101" spans="1:49">
      <c r="A101" s="24" t="s">
        <v>98</v>
      </c>
      <c r="B101" s="17">
        <v>97</v>
      </c>
      <c r="C101" s="87">
        <v>1.5237781123948264E-2</v>
      </c>
      <c r="D101" s="120">
        <v>497346.20016555797</v>
      </c>
      <c r="E101" s="172">
        <v>506958.28479271947</v>
      </c>
      <c r="F101" s="92">
        <f>C101*Allocations!$B$6</f>
        <v>518084.55821424094</v>
      </c>
      <c r="G101" s="97">
        <f>SUM(D101:F101)</f>
        <v>1522389.0431725183</v>
      </c>
      <c r="H101" s="64">
        <f t="shared" si="19"/>
        <v>507463.01439083944</v>
      </c>
      <c r="I101" s="102">
        <v>151201.77789578249</v>
      </c>
      <c r="J101" s="103">
        <f t="shared" si="24"/>
        <v>669286.33611002343</v>
      </c>
      <c r="K101" s="116">
        <f t="shared" si="25"/>
        <v>1351622.05</v>
      </c>
      <c r="L101" s="116">
        <f t="shared" si="26"/>
        <v>1081329.6399999999</v>
      </c>
      <c r="M101" s="116">
        <f t="shared" si="29"/>
        <v>-412043.30388997647</v>
      </c>
      <c r="N101" s="127">
        <f t="shared" si="20"/>
        <v>-0.8119671625420718</v>
      </c>
      <c r="O101" s="132">
        <f t="shared" si="27"/>
        <v>2696464.0453954693</v>
      </c>
      <c r="P101" s="44"/>
      <c r="Q101" s="19"/>
      <c r="R101" s="19"/>
      <c r="S101" s="19"/>
      <c r="T101" s="167">
        <f t="shared" si="21"/>
        <v>0</v>
      </c>
      <c r="U101" s="50">
        <f>IF(T101&gt;0,0,F101)</f>
        <v>518084.55821424094</v>
      </c>
      <c r="V101" s="49">
        <f>IF(U101&gt;0.01,F101/$U$104,0)</f>
        <v>1.6340253327897292E-2</v>
      </c>
      <c r="W101" s="44">
        <f t="shared" si="30"/>
        <v>25190.819467469071</v>
      </c>
      <c r="X101" s="33">
        <f>C101*Allocations!$B$9</f>
        <v>0</v>
      </c>
      <c r="Y101" s="47">
        <f t="shared" si="28"/>
        <v>-904937.04263674829</v>
      </c>
      <c r="Z101" s="36"/>
      <c r="AA101" s="39"/>
      <c r="AB101" s="36"/>
      <c r="AC101" s="39"/>
      <c r="AD101" s="63"/>
      <c r="AE101" s="64"/>
      <c r="AF101" s="140"/>
      <c r="AG101" s="138"/>
      <c r="AH101" s="63"/>
      <c r="AI101" s="64"/>
      <c r="AJ101" s="63">
        <v>1351622.05</v>
      </c>
      <c r="AK101" s="64">
        <v>1081329.6399999999</v>
      </c>
      <c r="AL101" s="63"/>
      <c r="AM101" s="64"/>
      <c r="AN101" s="60"/>
      <c r="AO101" s="39"/>
      <c r="AP101" s="63"/>
      <c r="AQ101" s="64"/>
      <c r="AR101" s="183"/>
      <c r="AS101" s="184"/>
      <c r="AT101" s="63"/>
      <c r="AU101" s="64"/>
      <c r="AV101" s="142"/>
      <c r="AW101" s="145"/>
    </row>
    <row r="102" spans="1:49">
      <c r="A102" s="24" t="s">
        <v>99</v>
      </c>
      <c r="B102" s="17">
        <v>98</v>
      </c>
      <c r="C102" s="87">
        <v>4.1438549898095596E-3</v>
      </c>
      <c r="D102" s="120">
        <v>148397.36950458991</v>
      </c>
      <c r="E102" s="172">
        <v>148551.06776777556</v>
      </c>
      <c r="F102" s="92">
        <f>C102*Allocations!$B$6</f>
        <v>140891.06965352502</v>
      </c>
      <c r="G102" s="97">
        <f>SUM(D102:F102)</f>
        <v>437839.50692589046</v>
      </c>
      <c r="H102" s="64">
        <f t="shared" si="19"/>
        <v>145946.50230863015</v>
      </c>
      <c r="I102" s="102">
        <v>-175962.7082345396</v>
      </c>
      <c r="J102" s="103">
        <f t="shared" si="24"/>
        <v>-35071.638581014588</v>
      </c>
      <c r="K102" s="116">
        <f t="shared" si="25"/>
        <v>0</v>
      </c>
      <c r="L102" s="116">
        <f t="shared" si="26"/>
        <v>0</v>
      </c>
      <c r="M102" s="116">
        <f t="shared" si="29"/>
        <v>-35071.638581014588</v>
      </c>
      <c r="N102" s="127">
        <f t="shared" si="20"/>
        <v>-0.24030475568951487</v>
      </c>
      <c r="O102" s="132">
        <f t="shared" si="27"/>
        <v>810274.77934013552</v>
      </c>
      <c r="P102" s="43"/>
      <c r="Q102" s="90"/>
      <c r="R102" s="19"/>
      <c r="S102" s="19"/>
      <c r="T102" s="167">
        <f t="shared" si="21"/>
        <v>0</v>
      </c>
      <c r="U102" s="50">
        <f>IF(T102&gt;0,0,F102)</f>
        <v>140891.06965352502</v>
      </c>
      <c r="V102" s="49">
        <f>IF(U102&gt;0.01,F102/$U$104,0)</f>
        <v>4.4436679944917512E-3</v>
      </c>
      <c r="W102" s="44">
        <f t="shared" si="30"/>
        <v>6850.5448462968689</v>
      </c>
      <c r="X102" s="33">
        <f>C102*Allocations!$B$9</f>
        <v>0</v>
      </c>
      <c r="Y102" s="47">
        <f t="shared" si="28"/>
        <v>-169112.16338824274</v>
      </c>
      <c r="Z102" s="69"/>
      <c r="AA102" s="64"/>
      <c r="AB102" s="36"/>
      <c r="AC102" s="39"/>
      <c r="AD102" s="63"/>
      <c r="AE102" s="64"/>
      <c r="AF102" s="63"/>
      <c r="AG102" s="64"/>
      <c r="AH102" s="63"/>
      <c r="AI102" s="64"/>
      <c r="AJ102" s="60"/>
      <c r="AK102" s="39"/>
      <c r="AL102" s="63"/>
      <c r="AM102" s="64"/>
      <c r="AN102" s="60"/>
      <c r="AO102" s="39"/>
      <c r="AP102" s="63"/>
      <c r="AQ102" s="64"/>
      <c r="AR102" s="183"/>
      <c r="AS102" s="184"/>
      <c r="AT102" s="63"/>
      <c r="AU102" s="64"/>
      <c r="AV102" s="142"/>
      <c r="AW102" s="145"/>
    </row>
    <row r="103" spans="1:49">
      <c r="A103" s="20" t="s">
        <v>100</v>
      </c>
      <c r="B103" s="21">
        <v>99</v>
      </c>
      <c r="C103" s="88">
        <v>8.1640513350489611E-3</v>
      </c>
      <c r="D103" s="121">
        <v>292875.86419231922</v>
      </c>
      <c r="E103" s="173">
        <v>280558.77408967481</v>
      </c>
      <c r="F103" s="93">
        <f>C103*Allocations!$B$6</f>
        <v>277577.74539166468</v>
      </c>
      <c r="G103" s="98">
        <f>SUM(D103:F103)</f>
        <v>851012.38367365871</v>
      </c>
      <c r="H103" s="78">
        <f t="shared" si="19"/>
        <v>283670.79455788626</v>
      </c>
      <c r="I103" s="106">
        <v>-472261.53182623954</v>
      </c>
      <c r="J103" s="103">
        <f t="shared" si="24"/>
        <v>-194683.78643457487</v>
      </c>
      <c r="K103" s="116">
        <f t="shared" si="25"/>
        <v>864368.9</v>
      </c>
      <c r="L103" s="116">
        <f t="shared" si="26"/>
        <v>691495.12</v>
      </c>
      <c r="M103" s="116">
        <f t="shared" si="29"/>
        <v>-886178.90643457486</v>
      </c>
      <c r="N103" s="127">
        <f t="shared" si="20"/>
        <v>-3.123969486586466</v>
      </c>
      <c r="O103" s="133">
        <f t="shared" si="27"/>
        <v>779287.5659154132</v>
      </c>
      <c r="P103" s="45"/>
      <c r="Q103" s="22"/>
      <c r="R103" s="22"/>
      <c r="S103" s="22"/>
      <c r="T103" s="167">
        <f t="shared" si="21"/>
        <v>0</v>
      </c>
      <c r="U103" s="50">
        <f>IF(T103&gt;0,0,F103)</f>
        <v>277577.74539166468</v>
      </c>
      <c r="V103" s="52">
        <f>IF(U103&gt;0.01,F103/$U$104,0)</f>
        <v>8.7547304894016048E-3</v>
      </c>
      <c r="W103" s="45">
        <f t="shared" si="30"/>
        <v>13496.659495990967</v>
      </c>
      <c r="X103" s="33">
        <f>C103*Allocations!$B$9</f>
        <v>0</v>
      </c>
      <c r="Y103" s="47">
        <f t="shared" si="28"/>
        <v>-1150259.9923302487</v>
      </c>
      <c r="Z103" s="159">
        <v>499757.4</v>
      </c>
      <c r="AA103" s="78">
        <v>399805.92</v>
      </c>
      <c r="AB103" s="149"/>
      <c r="AC103" s="150"/>
      <c r="AD103" s="77"/>
      <c r="AE103" s="78"/>
      <c r="AF103" s="77"/>
      <c r="AG103" s="78"/>
      <c r="AH103" s="77"/>
      <c r="AI103" s="78"/>
      <c r="AJ103" s="77">
        <v>364611.5</v>
      </c>
      <c r="AK103" s="78">
        <v>291689.2</v>
      </c>
      <c r="AL103" s="77"/>
      <c r="AM103" s="78"/>
      <c r="AN103" s="151"/>
      <c r="AO103" s="150"/>
      <c r="AP103" s="77"/>
      <c r="AQ103" s="78"/>
      <c r="AR103" s="185"/>
      <c r="AS103" s="186"/>
      <c r="AT103" s="151"/>
      <c r="AU103" s="150"/>
      <c r="AV103" s="152"/>
      <c r="AW103" s="153"/>
    </row>
    <row r="104" spans="1:49" ht="13.5" thickBot="1">
      <c r="A104" s="13"/>
      <c r="B104" s="26"/>
      <c r="C104" s="89">
        <f>SUM(C5:C103)</f>
        <v>1</v>
      </c>
      <c r="D104" s="122">
        <f>SUM(D5:D103)</f>
        <v>33116999.999999996</v>
      </c>
      <c r="E104" s="123">
        <f>SUM(E5:E103)</f>
        <v>33117000</v>
      </c>
      <c r="F104" s="94">
        <f>SUM(F5:F103)</f>
        <v>34000000.000000007</v>
      </c>
      <c r="G104" s="99">
        <f t="shared" ref="G104:M104" si="31">SUM(G5:G103)</f>
        <v>100234000.00000006</v>
      </c>
      <c r="H104" s="101">
        <f t="shared" si="31"/>
        <v>33411333.333333332</v>
      </c>
      <c r="I104" s="107">
        <f t="shared" si="31"/>
        <v>24985281.934003547</v>
      </c>
      <c r="J104" s="108">
        <f t="shared" si="31"/>
        <v>58985281.934003562</v>
      </c>
      <c r="K104" s="108">
        <f t="shared" si="31"/>
        <v>57631313.43999999</v>
      </c>
      <c r="L104" s="108">
        <f t="shared" si="31"/>
        <v>42551679.437999994</v>
      </c>
      <c r="M104" s="108">
        <f t="shared" si="31"/>
        <v>16433602.496003544</v>
      </c>
      <c r="N104" s="112"/>
      <c r="O104" s="132"/>
      <c r="P104" s="29"/>
      <c r="Q104" s="29"/>
      <c r="R104" s="29"/>
      <c r="S104" s="29"/>
      <c r="T104" s="169">
        <f t="shared" ref="T104:AT104" si="32">SUM(T5:T103)</f>
        <v>1541641.9171703684</v>
      </c>
      <c r="U104" s="53">
        <f t="shared" si="32"/>
        <v>31706029.754736338</v>
      </c>
      <c r="V104" s="54">
        <f t="shared" si="32"/>
        <v>1</v>
      </c>
      <c r="W104" s="42">
        <f t="shared" si="32"/>
        <v>1525260.0402845605</v>
      </c>
      <c r="X104" s="55">
        <f>SUM(X5:X103)</f>
        <v>0</v>
      </c>
      <c r="Y104" s="65">
        <f t="shared" si="28"/>
        <v>-17582779.380882256</v>
      </c>
      <c r="Z104" s="37">
        <f t="shared" si="32"/>
        <v>11791775.210000001</v>
      </c>
      <c r="AA104" s="40">
        <f>SUM(AA5:AA103)</f>
        <v>8069584.7800000003</v>
      </c>
      <c r="AB104" s="37">
        <f t="shared" si="32"/>
        <v>6772590.8900000006</v>
      </c>
      <c r="AC104" s="40">
        <f>SUM(AC5:AC103)</f>
        <v>5416872.7100000009</v>
      </c>
      <c r="AD104" s="73">
        <f t="shared" si="32"/>
        <v>5621964.6600000001</v>
      </c>
      <c r="AE104" s="74">
        <f>SUM(AE5:AE103)</f>
        <v>4497571.7299999995</v>
      </c>
      <c r="AF104" s="27">
        <f t="shared" si="32"/>
        <v>4228985.33</v>
      </c>
      <c r="AG104" s="40">
        <f>SUM(AG5:AG103)</f>
        <v>3383188.2600000002</v>
      </c>
      <c r="AH104" s="73">
        <f t="shared" si="32"/>
        <v>6325979.0599999996</v>
      </c>
      <c r="AI104" s="74">
        <f>SUM(AI5:AI103)</f>
        <v>4809428.08</v>
      </c>
      <c r="AJ104" s="27">
        <f t="shared" si="32"/>
        <v>5776496.5699999994</v>
      </c>
      <c r="AK104" s="40">
        <f>SUM(AK5:AK103)</f>
        <v>4619629.24</v>
      </c>
      <c r="AL104" s="27">
        <f t="shared" si="32"/>
        <v>1665913.73</v>
      </c>
      <c r="AM104" s="35">
        <f>SUM(AM5:AM103)</f>
        <v>1332730.98</v>
      </c>
      <c r="AN104" s="27">
        <f t="shared" si="32"/>
        <v>4176542.7400000007</v>
      </c>
      <c r="AO104" s="40">
        <f>SUM(AO5:AO103)</f>
        <v>2405821.4700000002</v>
      </c>
      <c r="AP104" s="73">
        <f t="shared" si="32"/>
        <v>2369895.2399999998</v>
      </c>
      <c r="AQ104" s="74">
        <f>SUM(AQ5:AQ103)</f>
        <v>1895916.19</v>
      </c>
      <c r="AR104" s="187">
        <f t="shared" si="32"/>
        <v>2172113.2000000002</v>
      </c>
      <c r="AS104" s="188">
        <f>SUM(AS5:AS103)</f>
        <v>1737690.56</v>
      </c>
      <c r="AT104" s="27">
        <f t="shared" si="32"/>
        <v>5311241.2999999989</v>
      </c>
      <c r="AU104" s="40">
        <f>SUM(AU5:AU103)</f>
        <v>3248993.0400000005</v>
      </c>
      <c r="AV104" s="28">
        <f>SUM(AV5:AV103)</f>
        <v>1417815.51</v>
      </c>
      <c r="AW104" s="56">
        <f>SUM(AW5:AW103)</f>
        <v>1134252.398</v>
      </c>
    </row>
    <row r="105" spans="1:49" ht="13.5" thickTop="1">
      <c r="I105" s="109"/>
      <c r="AA105" s="57">
        <f>IF(Z104=0,0,(AA104/Z104)*100)</f>
        <v>68.434011302696803</v>
      </c>
      <c r="AB105" s="13"/>
      <c r="AC105" s="57">
        <f>IF(AB104=0,0,(AC104/AB104)*100)</f>
        <v>79.982281492866022</v>
      </c>
      <c r="AD105" s="13"/>
      <c r="AE105" s="57">
        <f>IF(AD104=0,0,(AE104/AD104)*100)</f>
        <v>80.000000035574743</v>
      </c>
      <c r="AF105" s="13"/>
      <c r="AG105" s="57">
        <f>IF(AF104=0,0,(AG104/AF104)*100)</f>
        <v>79.999999905414668</v>
      </c>
      <c r="AH105" s="70"/>
      <c r="AI105" s="76">
        <f>IF(AH104=0,0,(AI104/AH104)*100)</f>
        <v>76.026620296779797</v>
      </c>
      <c r="AJ105" s="13"/>
      <c r="AK105" s="57">
        <f>IF(AJ104=0,0,(AK104/AJ104)*100)</f>
        <v>79.972855242256301</v>
      </c>
      <c r="AL105" s="13"/>
      <c r="AM105" s="57">
        <f>IF(AL104=0,0,(AM104/AL104)*100)</f>
        <v>79.999999759891523</v>
      </c>
      <c r="AN105" s="13"/>
      <c r="AO105" s="57">
        <f>IF(AN104=0,0,(AO104/AN104)*100)</f>
        <v>57.603180902681238</v>
      </c>
      <c r="AP105" s="70"/>
      <c r="AQ105" s="57">
        <f>IF(AP104=0,0,(AQ104/AP104)*100)</f>
        <v>79.999999915608086</v>
      </c>
      <c r="AR105" s="180"/>
      <c r="AS105" s="180">
        <f>IF(AR104=0,0,(AS104/AR104)*100)</f>
        <v>80</v>
      </c>
      <c r="AT105" s="13"/>
      <c r="AU105" s="57">
        <f>IF(AT104=0,0,(AU104/AT104)*100)</f>
        <v>61.172009639253275</v>
      </c>
      <c r="AV105" s="13"/>
      <c r="AW105" s="57">
        <f>IF(AV104=0,0,(AW104/AV104)*100)</f>
        <v>79.999999294689616</v>
      </c>
    </row>
    <row r="106" spans="1:49" ht="15" customHeight="1">
      <c r="T106" s="84"/>
      <c r="U106" s="6"/>
      <c r="Z106" s="5"/>
      <c r="AA106" s="5"/>
      <c r="AB106" s="5"/>
      <c r="AC106" s="5"/>
      <c r="AJ106" s="193"/>
      <c r="AK106" s="193"/>
    </row>
    <row r="107" spans="1:49" ht="12.75" customHeight="1">
      <c r="T107" s="84"/>
      <c r="U107" s="6"/>
      <c r="Z107" s="5"/>
      <c r="AA107" s="5"/>
      <c r="AB107" s="5"/>
      <c r="AC107" s="5"/>
      <c r="AJ107" s="193"/>
      <c r="AK107" s="193"/>
    </row>
    <row r="108" spans="1:49" ht="12.75" customHeight="1">
      <c r="AJ108" s="204"/>
      <c r="AK108" s="204"/>
    </row>
    <row r="109" spans="1:49" ht="12.75" customHeight="1">
      <c r="AJ109" s="204"/>
      <c r="AK109" s="204"/>
    </row>
    <row r="110" spans="1:49" ht="12.75" customHeight="1">
      <c r="AJ110" s="205"/>
      <c r="AK110" s="205"/>
    </row>
    <row r="111" spans="1:49">
      <c r="AJ111" s="205"/>
      <c r="AK111" s="205"/>
    </row>
    <row r="112" spans="1:49">
      <c r="AJ112" s="205"/>
      <c r="AK112" s="205"/>
    </row>
    <row r="113" spans="36:37">
      <c r="AJ113" s="205"/>
      <c r="AK113" s="205"/>
    </row>
    <row r="114" spans="36:37">
      <c r="AJ114" s="205"/>
      <c r="AK114" s="205"/>
    </row>
  </sheetData>
  <mergeCells count="43">
    <mergeCell ref="A1:D1"/>
    <mergeCell ref="K2:L2"/>
    <mergeCell ref="Z3:AA3"/>
    <mergeCell ref="AB3:AC3"/>
    <mergeCell ref="AL3:AM3"/>
    <mergeCell ref="AH3:AI3"/>
    <mergeCell ref="D3:D4"/>
    <mergeCell ref="F3:F4"/>
    <mergeCell ref="G3:G4"/>
    <mergeCell ref="H3:H4"/>
    <mergeCell ref="I2:I4"/>
    <mergeCell ref="C2:C4"/>
    <mergeCell ref="D2:H2"/>
    <mergeCell ref="AN3:AO3"/>
    <mergeCell ref="L3:L4"/>
    <mergeCell ref="T2:T4"/>
    <mergeCell ref="V2:V4"/>
    <mergeCell ref="U2:U4"/>
    <mergeCell ref="W2:W4"/>
    <mergeCell ref="AJ3:AK3"/>
    <mergeCell ref="AJ108:AK109"/>
    <mergeCell ref="AJ110:AK114"/>
    <mergeCell ref="A2:A4"/>
    <mergeCell ref="B2:B4"/>
    <mergeCell ref="M2:M4"/>
    <mergeCell ref="X2:X4"/>
    <mergeCell ref="N2:N4"/>
    <mergeCell ref="P2:S2"/>
    <mergeCell ref="J2:J4"/>
    <mergeCell ref="Y2:Y4"/>
    <mergeCell ref="Z2:AW2"/>
    <mergeCell ref="AP3:AQ3"/>
    <mergeCell ref="AR3:AS3"/>
    <mergeCell ref="AT3:AU3"/>
    <mergeCell ref="AV3:AW3"/>
    <mergeCell ref="AD3:AE3"/>
    <mergeCell ref="AJ106:AK107"/>
    <mergeCell ref="AF3:AG3"/>
    <mergeCell ref="K3:K4"/>
    <mergeCell ref="E3:E4"/>
    <mergeCell ref="P3:Q3"/>
    <mergeCell ref="R3:S3"/>
    <mergeCell ref="O2:O4"/>
  </mergeCells>
  <printOptions headings="1" gridLines="1"/>
  <pageMargins left="0.2" right="0.2" top="0.75" bottom="0.75" header="0.3" footer="0.3"/>
  <pageSetup paperSize="17" fitToHeight="2" orientation="landscape" r:id="rId1"/>
  <ignoredErrors>
    <ignoredError sqref="Y10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Allocations</vt:lpstr>
      <vt:lpstr>Worksheet</vt:lpstr>
      <vt:lpstr>Worksheet!Print_Area</vt:lpstr>
    </vt:vector>
  </TitlesOfParts>
  <Company>Iowa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Buchwald</dc:creator>
  <cp:lastModifiedBy>Cowles, Eric</cp:lastModifiedBy>
  <cp:lastPrinted>2013-11-08T18:31:22Z</cp:lastPrinted>
  <dcterms:created xsi:type="dcterms:W3CDTF">2010-06-08T23:01:27Z</dcterms:created>
  <dcterms:modified xsi:type="dcterms:W3CDTF">2017-10-27T14:53:42Z</dcterms:modified>
</cp:coreProperties>
</file>